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tabRatio="800" activeTab="6"/>
  </bookViews>
  <sheets>
    <sheet name="Grp A_B" sheetId="1" r:id="rId1"/>
    <sheet name="Grp C_D" sheetId="2" r:id="rId2"/>
    <sheet name="Grp E_F" sheetId="3" r:id="rId3"/>
    <sheet name="Runde 2Gr A_B" sheetId="4" r:id="rId4"/>
    <sheet name="Runde 2Gr C_D" sheetId="5" r:id="rId5"/>
    <sheet name="Trostrunde" sheetId="6" r:id="rId6"/>
    <sheet name="Finals" sheetId="7" r:id="rId7"/>
    <sheet name="Grp A_B alt" sheetId="8" r:id="rId8"/>
  </sheets>
  <definedNames>
    <definedName name="_xlnm.Print_Area" localSheetId="0">'Grp A_B'!$BU$1:$EO$49</definedName>
    <definedName name="_xlnm.Print_Area" localSheetId="3">'Runde 2Gr A_B'!$A$1:$BD$79</definedName>
    <definedName name="_xlnm.Print_Area" localSheetId="4">'Runde 2Gr C_D'!$A$1:$BD$79</definedName>
  </definedNames>
  <calcPr fullCalcOnLoad="1"/>
</workbook>
</file>

<file path=xl/comments6.xml><?xml version="1.0" encoding="utf-8"?>
<comments xmlns="http://schemas.openxmlformats.org/spreadsheetml/2006/main">
  <authors>
    <author>Jugendabteilung</author>
  </authors>
  <commentList>
    <comment ref="S5" authorId="0">
      <text>
        <r>
          <rPr>
            <b/>
            <sz val="9"/>
            <rFont val="Tahoma"/>
            <family val="0"/>
          </rPr>
          <t>Jugendabteilung:</t>
        </r>
        <r>
          <rPr>
            <sz val="9"/>
            <rFont val="Tahoma"/>
            <family val="0"/>
          </rPr>
          <t xml:space="preserve">
Nach Neunmeterschiessen !!
</t>
        </r>
      </text>
    </comment>
    <comment ref="S14" authorId="0">
      <text>
        <r>
          <rPr>
            <b/>
            <sz val="9"/>
            <rFont val="Tahoma"/>
            <family val="0"/>
          </rPr>
          <t>Jugendabteilung:</t>
        </r>
        <r>
          <rPr>
            <sz val="9"/>
            <rFont val="Tahoma"/>
            <family val="0"/>
          </rPr>
          <t xml:space="preserve">
Nach
Neunmeterschiessen !!</t>
        </r>
      </text>
    </comment>
  </commentList>
</comments>
</file>

<file path=xl/comments7.xml><?xml version="1.0" encoding="utf-8"?>
<comments xmlns="http://schemas.openxmlformats.org/spreadsheetml/2006/main">
  <authors>
    <author>Jugendabteilung</author>
  </authors>
  <commentList>
    <comment ref="S6" authorId="0">
      <text>
        <r>
          <rPr>
            <b/>
            <sz val="9"/>
            <rFont val="Tahoma"/>
            <family val="0"/>
          </rPr>
          <t>Jugendabteilung:</t>
        </r>
        <r>
          <rPr>
            <sz val="9"/>
            <rFont val="Tahoma"/>
            <family val="0"/>
          </rPr>
          <t xml:space="preserve">
Nach 
Neunmeterschiessen !!
</t>
        </r>
      </text>
    </comment>
    <comment ref="S14" authorId="0">
      <text>
        <r>
          <rPr>
            <b/>
            <sz val="9"/>
            <rFont val="Tahoma"/>
            <family val="0"/>
          </rPr>
          <t>Jugendabteilung:</t>
        </r>
        <r>
          <rPr>
            <sz val="9"/>
            <rFont val="Tahoma"/>
            <family val="0"/>
          </rPr>
          <t xml:space="preserve">
Nach
Neunmeterschiessen !!</t>
        </r>
      </text>
    </comment>
  </commentList>
</comments>
</file>

<file path=xl/sharedStrings.xml><?xml version="1.0" encoding="utf-8"?>
<sst xmlns="http://schemas.openxmlformats.org/spreadsheetml/2006/main" count="982" uniqueCount="119">
  <si>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</si>
  <si>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</si>
  <si>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</si>
  <si>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</si>
  <si>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</si>
  <si>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</si>
  <si>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</si>
  <si>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</si>
  <si>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</si>
  <si>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</si>
  <si>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</si>
  <si>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</si>
  <si>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</si>
  <si>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</si>
  <si>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</si>
  <si>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</si>
  <si>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</si>
  <si>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</si>
  <si>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</si>
  <si>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</si>
  <si>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</si>
  <si>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</si>
  <si>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</si>
  <si>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</si>
  <si>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</si>
  <si>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</si>
  <si>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Gruppe A</t>
  </si>
  <si>
    <t>Gruppe B</t>
  </si>
  <si>
    <t>A</t>
  </si>
  <si>
    <t>B</t>
  </si>
  <si>
    <t>Gruppe C</t>
  </si>
  <si>
    <t xml:space="preserve"> Spielort : Dreifachhalle </t>
  </si>
  <si>
    <t>Grp</t>
  </si>
  <si>
    <t>Blau Weiß Marbeck</t>
  </si>
  <si>
    <t>Vfl Ramsdorf III</t>
  </si>
  <si>
    <t>SV Hoxfeld III</t>
  </si>
  <si>
    <t xml:space="preserve">Spielfeld </t>
  </si>
  <si>
    <t>Gruppe D</t>
  </si>
  <si>
    <t>SV Holthausen</t>
  </si>
  <si>
    <t>C</t>
  </si>
  <si>
    <t>D</t>
  </si>
  <si>
    <t>Gruppe E</t>
  </si>
  <si>
    <t>E</t>
  </si>
  <si>
    <t>Gruppe F</t>
  </si>
  <si>
    <t>F</t>
  </si>
  <si>
    <t>FC Oster Ochtrup</t>
  </si>
  <si>
    <t>Betriebssport-Kreisverband Borken e.V</t>
  </si>
  <si>
    <t>II. Spielplan Runde 2</t>
  </si>
  <si>
    <t>Platz</t>
  </si>
  <si>
    <t>Grp.</t>
  </si>
  <si>
    <t>Spielpaarung</t>
  </si>
  <si>
    <t>III. Abschlußtabellen Runde 2</t>
  </si>
  <si>
    <t>IV. Endrunde</t>
  </si>
  <si>
    <t>Spiel um Platz 5 und 6</t>
  </si>
  <si>
    <t>2. Gruppe A</t>
  </si>
  <si>
    <t>2. Gruppe B</t>
  </si>
  <si>
    <t>Spiel um Platz 3 und 4</t>
  </si>
  <si>
    <t>Endspiel</t>
  </si>
  <si>
    <t>1. Gruppe A</t>
  </si>
  <si>
    <t>1. Gruppe B</t>
  </si>
  <si>
    <t>V. Plazierungen</t>
  </si>
  <si>
    <t>6.</t>
  </si>
  <si>
    <t>Sieger</t>
  </si>
  <si>
    <t>Verlierer</t>
  </si>
  <si>
    <t>Endrunde</t>
  </si>
  <si>
    <t>2. Platz</t>
  </si>
  <si>
    <t>3. Platz</t>
  </si>
  <si>
    <t>4. Platz</t>
  </si>
  <si>
    <t>Trostrunde</t>
  </si>
  <si>
    <t>(Endrunde)  Trostrunde</t>
  </si>
  <si>
    <t>nn</t>
  </si>
  <si>
    <t>Samstag 05.01.2013</t>
  </si>
  <si>
    <t>FC Marbeck A-Jgd</t>
  </si>
  <si>
    <t>Trimbach</t>
  </si>
  <si>
    <t>Allstars</t>
  </si>
  <si>
    <t>BSG Walterbau</t>
  </si>
  <si>
    <t>Beckmanns I</t>
  </si>
  <si>
    <t>Eintracht Erle III</t>
  </si>
  <si>
    <t>BSG Foseco</t>
  </si>
  <si>
    <t>SG Borle</t>
  </si>
  <si>
    <t>FC Marbeck II</t>
  </si>
  <si>
    <t>Hengeler Wendfeld</t>
  </si>
  <si>
    <t xml:space="preserve"> Spielort : Dreifachhalle</t>
  </si>
  <si>
    <t>Samstag 04.01.2014</t>
  </si>
  <si>
    <t>SG Galgenberg</t>
  </si>
  <si>
    <t>BSG Walterbau I</t>
  </si>
  <si>
    <t>SG Achim Lager</t>
  </si>
  <si>
    <t>BSG Ibena</t>
  </si>
  <si>
    <t>BSG Walterbau II</t>
  </si>
  <si>
    <t>Adler Weseke III</t>
  </si>
  <si>
    <t>Blau Weiss Marbeck</t>
  </si>
  <si>
    <t>BSG Siemens</t>
  </si>
  <si>
    <t>VfL Ramsdorf III</t>
  </si>
  <si>
    <t>SG Beckmanns II</t>
  </si>
  <si>
    <t>SG Hengeler Wendfeld</t>
  </si>
  <si>
    <t>BSG Fiege</t>
  </si>
  <si>
    <t>BSG Lebo</t>
  </si>
  <si>
    <t>VfL Ramsdorf II</t>
  </si>
  <si>
    <t>SV Erle III</t>
  </si>
  <si>
    <t>BSG Allstars</t>
  </si>
  <si>
    <t>Sonntag 05.01.2014</t>
  </si>
  <si>
    <t>SG Fix 04</t>
  </si>
  <si>
    <t xml:space="preserve">BSG Cosmos </t>
  </si>
  <si>
    <t>BSG SF Reken</t>
  </si>
  <si>
    <t>BSG Sternbusch-Kickers</t>
  </si>
  <si>
    <t>Am Sonntag 05.01.2014</t>
  </si>
  <si>
    <t>SG Pin Pals</t>
  </si>
  <si>
    <t>Rot Weiss Trimbach</t>
  </si>
  <si>
    <t xml:space="preserve">SG Beckmanns </t>
  </si>
  <si>
    <t>Westf. Gemen IV</t>
  </si>
  <si>
    <t>RC Borken-Hoxfeld II</t>
  </si>
  <si>
    <t>BSG Gigaset</t>
  </si>
  <si>
    <t>RC Borken-Hoxfeld 3</t>
  </si>
  <si>
    <t>n.e</t>
  </si>
  <si>
    <t>Sieger Wanderpokal 2014</t>
  </si>
  <si>
    <t>5. Platz Trostrunde Wanderpokal 2014</t>
  </si>
  <si>
    <t>6. Platz Trostrunde Wanderpokal 2014</t>
  </si>
  <si>
    <t>7. Platz Trostrunde Wanderpokal 2014</t>
  </si>
  <si>
    <t>8. Platz Trostrunde Wanderpokal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</si>
</sst>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6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2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0" applyNumberFormat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readingOrder="2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3" fillId="33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0" fontId="22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23" fillId="0" borderId="24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56" applyProtection="1">
      <alignment/>
      <protection/>
    </xf>
    <xf numFmtId="0" fontId="14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0" fillId="0" borderId="0" xfId="56">
      <alignment/>
      <protection/>
    </xf>
    <xf numFmtId="0" fontId="8" fillId="0" borderId="0" xfId="56" applyFont="1" applyProtection="1">
      <alignment/>
      <protection/>
    </xf>
    <xf numFmtId="0" fontId="8" fillId="0" borderId="0" xfId="56" applyFont="1" applyBorder="1" applyProtection="1">
      <alignment/>
      <protection/>
    </xf>
    <xf numFmtId="0" fontId="15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8" fillId="0" borderId="0" xfId="56" applyFont="1">
      <alignment/>
      <protection/>
    </xf>
    <xf numFmtId="0" fontId="4" fillId="0" borderId="0" xfId="56" applyFont="1" applyProtection="1">
      <alignment/>
      <protection/>
    </xf>
    <xf numFmtId="0" fontId="4" fillId="0" borderId="0" xfId="56" applyFont="1" applyBorder="1" applyProtection="1">
      <alignment/>
      <protection/>
    </xf>
    <xf numFmtId="0" fontId="16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 applyAlignment="1" applyProtection="1">
      <alignment horizontal="right"/>
      <protection/>
    </xf>
    <xf numFmtId="0" fontId="0" fillId="0" borderId="0" xfId="56" applyFont="1" applyProtection="1">
      <alignment/>
      <protection/>
    </xf>
    <xf numFmtId="0" fontId="2" fillId="0" borderId="13" xfId="56" applyFont="1" applyBorder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3" fillId="0" borderId="0" xfId="56" applyFont="1" applyProtection="1">
      <alignment/>
      <protection/>
    </xf>
    <xf numFmtId="0" fontId="0" fillId="0" borderId="0" xfId="56" applyAlignment="1" applyProtection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 applyFont="1" applyAlignment="1" applyProtection="1">
      <alignment vertical="center"/>
      <protection/>
    </xf>
    <xf numFmtId="0" fontId="1" fillId="0" borderId="12" xfId="56" applyFont="1" applyFill="1" applyBorder="1" applyAlignment="1" applyProtection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1" fillId="0" borderId="22" xfId="56" applyFont="1" applyFill="1" applyBorder="1" applyAlignment="1" applyProtection="1">
      <alignment horizontal="center" vertical="center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horizontal="center" vertical="center"/>
      <protection/>
    </xf>
    <xf numFmtId="0" fontId="1" fillId="0" borderId="23" xfId="56" applyFont="1" applyFill="1" applyBorder="1" applyAlignment="1" applyProtection="1">
      <alignment horizontal="center" vertical="center"/>
      <protection/>
    </xf>
    <xf numFmtId="0" fontId="1" fillId="0" borderId="22" xfId="56" applyFont="1" applyBorder="1" applyAlignment="1" applyProtection="1">
      <alignment horizontal="center" vertical="center"/>
      <protection/>
    </xf>
    <xf numFmtId="0" fontId="5" fillId="0" borderId="0" xfId="56" applyFont="1" applyProtection="1">
      <alignment/>
      <protection/>
    </xf>
    <xf numFmtId="0" fontId="5" fillId="0" borderId="0" xfId="56" applyFont="1">
      <alignment/>
      <protection/>
    </xf>
    <xf numFmtId="0" fontId="1" fillId="0" borderId="23" xfId="56" applyFont="1" applyBorder="1" applyAlignment="1" applyProtection="1">
      <alignment horizontal="center" vertical="center"/>
      <protection/>
    </xf>
    <xf numFmtId="0" fontId="14" fillId="0" borderId="0" xfId="56" applyFont="1">
      <alignment/>
      <protection/>
    </xf>
    <xf numFmtId="0" fontId="14" fillId="0" borderId="0" xfId="56" applyFont="1" applyProtection="1">
      <alignment/>
      <protection/>
    </xf>
    <xf numFmtId="0" fontId="14" fillId="0" borderId="0" xfId="56" applyFont="1" applyFill="1" applyBorder="1" applyProtection="1">
      <alignment/>
      <protection/>
    </xf>
    <xf numFmtId="0" fontId="14" fillId="0" borderId="0" xfId="56" applyFont="1" applyFill="1" applyBorder="1" applyProtection="1">
      <alignment/>
      <protection hidden="1"/>
    </xf>
    <xf numFmtId="0" fontId="14" fillId="0" borderId="0" xfId="56" applyFont="1" applyFill="1">
      <alignment/>
      <protection/>
    </xf>
    <xf numFmtId="0" fontId="15" fillId="0" borderId="0" xfId="56" applyFont="1" applyProtection="1">
      <alignment/>
      <protection/>
    </xf>
    <xf numFmtId="0" fontId="15" fillId="0" borderId="0" xfId="56" applyFont="1" applyFill="1" applyBorder="1" applyProtection="1">
      <alignment/>
      <protection/>
    </xf>
    <xf numFmtId="0" fontId="15" fillId="0" borderId="0" xfId="56" applyFont="1" applyFill="1" applyBorder="1" applyProtection="1">
      <alignment/>
      <protection hidden="1"/>
    </xf>
    <xf numFmtId="0" fontId="15" fillId="0" borderId="0" xfId="56" applyFont="1" applyFill="1">
      <alignment/>
      <protection/>
    </xf>
    <xf numFmtId="0" fontId="16" fillId="0" borderId="0" xfId="56" applyFont="1" applyProtection="1">
      <alignment/>
      <protection/>
    </xf>
    <xf numFmtId="0" fontId="16" fillId="0" borderId="0" xfId="56" applyFont="1" applyFill="1" applyBorder="1" applyProtection="1">
      <alignment/>
      <protection/>
    </xf>
    <xf numFmtId="0" fontId="16" fillId="0" borderId="0" xfId="56" applyFont="1" applyFill="1" applyBorder="1" applyProtection="1">
      <alignment/>
      <protection hidden="1"/>
    </xf>
    <xf numFmtId="0" fontId="16" fillId="0" borderId="0" xfId="56" applyFont="1" applyFill="1">
      <alignment/>
      <protection/>
    </xf>
    <xf numFmtId="0" fontId="14" fillId="0" borderId="0" xfId="56" applyFont="1" applyAlignment="1" applyProtection="1">
      <alignment vertical="center"/>
      <protection/>
    </xf>
    <xf numFmtId="0" fontId="14" fillId="0" borderId="0" xfId="56" applyFont="1" applyFill="1" applyBorder="1" applyAlignment="1" applyProtection="1">
      <alignment vertical="center"/>
      <protection/>
    </xf>
    <xf numFmtId="0" fontId="17" fillId="0" borderId="0" xfId="56" applyFont="1" applyFill="1" applyBorder="1" applyAlignment="1" applyProtection="1">
      <alignment horizontal="centerContinuous"/>
      <protection hidden="1"/>
    </xf>
    <xf numFmtId="0" fontId="14" fillId="0" borderId="0" xfId="56" applyFont="1" applyFill="1" applyBorder="1" applyAlignment="1" applyProtection="1">
      <alignment horizontal="centerContinuous"/>
      <protection hidden="1"/>
    </xf>
    <xf numFmtId="0" fontId="14" fillId="0" borderId="0" xfId="56" applyFont="1" applyFill="1" applyBorder="1" applyAlignment="1" applyProtection="1">
      <alignment vertical="center"/>
      <protection hidden="1"/>
    </xf>
    <xf numFmtId="0" fontId="14" fillId="0" borderId="0" xfId="56" applyFont="1" applyFill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vertical="center"/>
      <protection hidden="1"/>
    </xf>
    <xf numFmtId="0" fontId="18" fillId="0" borderId="0" xfId="56" applyFont="1" applyFill="1" applyBorder="1" applyAlignment="1" applyProtection="1">
      <alignment horizontal="left" vertical="center" readingOrder="2"/>
      <protection hidden="1"/>
    </xf>
    <xf numFmtId="0" fontId="18" fillId="0" borderId="0" xfId="56" applyFont="1" applyFill="1" applyBorder="1" applyAlignment="1" applyProtection="1">
      <alignment horizontal="center" vertical="center"/>
      <protection hidden="1"/>
    </xf>
    <xf numFmtId="0" fontId="19" fillId="0" borderId="0" xfId="56" applyFont="1" applyFill="1" applyBorder="1" applyAlignment="1" applyProtection="1">
      <alignment horizontal="center" vertical="center"/>
      <protection hidden="1"/>
    </xf>
    <xf numFmtId="176" fontId="18" fillId="0" borderId="0" xfId="56" applyNumberFormat="1" applyFont="1" applyFill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left" vertical="center"/>
      <protection hidden="1"/>
    </xf>
    <xf numFmtId="176" fontId="18" fillId="0" borderId="0" xfId="56" applyNumberFormat="1" applyFont="1" applyFill="1" applyBorder="1" applyAlignment="1" applyProtection="1">
      <alignment horizontal="center" vertical="justify" readingOrder="1"/>
      <protection hidden="1"/>
    </xf>
    <xf numFmtId="0" fontId="20" fillId="0" borderId="0" xfId="56" applyFont="1" applyProtection="1">
      <alignment/>
      <protection/>
    </xf>
    <xf numFmtId="0" fontId="20" fillId="0" borderId="0" xfId="56" applyFont="1" applyFill="1" applyBorder="1" applyProtection="1">
      <alignment/>
      <protection/>
    </xf>
    <xf numFmtId="0" fontId="20" fillId="0" borderId="0" xfId="56" applyFont="1" applyFill="1" applyBorder="1" applyProtection="1">
      <alignment/>
      <protection hidden="1"/>
    </xf>
    <xf numFmtId="0" fontId="14" fillId="0" borderId="0" xfId="56" applyFont="1" applyProtection="1">
      <alignment/>
      <protection hidden="1"/>
    </xf>
    <xf numFmtId="0" fontId="14" fillId="0" borderId="0" xfId="56" applyFont="1">
      <alignment/>
      <protection/>
    </xf>
    <xf numFmtId="0" fontId="1" fillId="34" borderId="12" xfId="56" applyFont="1" applyFill="1" applyBorder="1" applyAlignment="1" applyProtection="1">
      <alignment horizontal="center" vertical="center"/>
      <protection/>
    </xf>
    <xf numFmtId="0" fontId="1" fillId="34" borderId="22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56" applyBorder="1" applyProtection="1">
      <alignment/>
      <protection/>
    </xf>
    <xf numFmtId="0" fontId="4" fillId="0" borderId="25" xfId="56" applyFont="1" applyBorder="1" applyAlignment="1" applyProtection="1">
      <alignment horizontal="center"/>
      <protection/>
    </xf>
    <xf numFmtId="0" fontId="4" fillId="0" borderId="23" xfId="56" applyFont="1" applyBorder="1" applyAlignment="1" applyProtection="1">
      <alignment horizontal="center"/>
      <protection/>
    </xf>
    <xf numFmtId="0" fontId="4" fillId="0" borderId="23" xfId="56" applyFont="1" applyBorder="1" applyAlignment="1" applyProtection="1">
      <alignment horizontal="left" shrinkToFit="1"/>
      <protection locked="0"/>
    </xf>
    <xf numFmtId="0" fontId="4" fillId="0" borderId="23" xfId="56" applyFont="1" applyBorder="1" applyAlignment="1" applyProtection="1">
      <alignment horizontal="left" shrinkToFit="1"/>
      <protection locked="0"/>
    </xf>
    <xf numFmtId="0" fontId="4" fillId="0" borderId="26" xfId="56" applyFont="1" applyBorder="1" applyAlignment="1" applyProtection="1">
      <alignment horizontal="left" shrinkToFit="1"/>
      <protection locked="0"/>
    </xf>
    <xf numFmtId="0" fontId="2" fillId="35" borderId="27" xfId="56" applyFont="1" applyFill="1" applyBorder="1" applyAlignment="1" applyProtection="1">
      <alignment horizontal="center"/>
      <protection/>
    </xf>
    <xf numFmtId="0" fontId="2" fillId="35" borderId="21" xfId="56" applyFont="1" applyFill="1" applyBorder="1" applyAlignment="1" applyProtection="1">
      <alignment horizontal="center"/>
      <protection/>
    </xf>
    <xf numFmtId="0" fontId="2" fillId="35" borderId="28" xfId="56" applyFont="1" applyFill="1" applyBorder="1" applyAlignment="1" applyProtection="1">
      <alignment horizontal="center"/>
      <protection/>
    </xf>
    <xf numFmtId="0" fontId="4" fillId="0" borderId="29" xfId="56" applyFont="1" applyBorder="1" applyAlignment="1" applyProtection="1">
      <alignment horizontal="center"/>
      <protection/>
    </xf>
    <xf numFmtId="0" fontId="4" fillId="0" borderId="0" xfId="56" applyFont="1" applyBorder="1" applyAlignment="1" applyProtection="1">
      <alignment horizontal="center"/>
      <protection/>
    </xf>
    <xf numFmtId="0" fontId="4" fillId="0" borderId="0" xfId="56" applyFont="1" applyBorder="1" applyAlignment="1" applyProtection="1">
      <alignment horizontal="left" shrinkToFit="1"/>
      <protection locked="0"/>
    </xf>
    <xf numFmtId="0" fontId="4" fillId="0" borderId="0" xfId="56" applyFont="1" applyBorder="1" applyAlignment="1" applyProtection="1">
      <alignment horizontal="left" shrinkToFit="1"/>
      <protection locked="0"/>
    </xf>
    <xf numFmtId="0" fontId="4" fillId="0" borderId="30" xfId="56" applyFont="1" applyBorder="1" applyAlignment="1" applyProtection="1">
      <alignment horizontal="left" shrinkToFit="1"/>
      <protection locked="0"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20" fontId="2" fillId="0" borderId="13" xfId="56" applyNumberFormat="1" applyFont="1" applyBorder="1" applyAlignment="1" applyProtection="1">
      <alignment horizontal="center"/>
      <protection locked="0"/>
    </xf>
    <xf numFmtId="0" fontId="4" fillId="0" borderId="13" xfId="56" applyFont="1" applyBorder="1" applyAlignment="1">
      <alignment horizontal="center"/>
      <protection/>
    </xf>
    <xf numFmtId="45" fontId="2" fillId="0" borderId="13" xfId="56" applyNumberFormat="1" applyFont="1" applyBorder="1" applyAlignment="1" applyProtection="1">
      <alignment horizontal="center"/>
      <protection locked="0"/>
    </xf>
    <xf numFmtId="0" fontId="21" fillId="0" borderId="0" xfId="56" applyFont="1" applyBorder="1" applyAlignment="1" applyProtection="1">
      <alignment horizontal="center" vertical="center"/>
      <protection locked="0"/>
    </xf>
    <xf numFmtId="0" fontId="26" fillId="0" borderId="0" xfId="56" applyFont="1" applyAlignment="1" applyProtection="1">
      <alignment horizontal="center"/>
      <protection locked="0"/>
    </xf>
    <xf numFmtId="0" fontId="8" fillId="0" borderId="0" xfId="56" applyFont="1" applyAlignment="1" applyProtection="1">
      <alignment horizontal="center"/>
      <protection locked="0"/>
    </xf>
    <xf numFmtId="0" fontId="4" fillId="0" borderId="0" xfId="56" applyFont="1" applyAlignment="1" applyProtection="1">
      <alignment horizontal="center" vertical="center"/>
      <protection locked="0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5" fillId="35" borderId="31" xfId="56" applyFont="1" applyFill="1" applyBorder="1" applyAlignment="1" applyProtection="1">
      <alignment vertical="center"/>
      <protection/>
    </xf>
    <xf numFmtId="0" fontId="5" fillId="35" borderId="28" xfId="56" applyFont="1" applyFill="1" applyBorder="1" applyAlignment="1" applyProtection="1">
      <alignment vertical="center"/>
      <protection/>
    </xf>
    <xf numFmtId="0" fontId="0" fillId="0" borderId="32" xfId="56" applyFont="1" applyFill="1" applyBorder="1" applyAlignment="1" applyProtection="1">
      <alignment horizontal="center" vertical="center"/>
      <protection/>
    </xf>
    <xf numFmtId="0" fontId="0" fillId="0" borderId="12" xfId="56" applyFont="1" applyFill="1" applyBorder="1" applyAlignment="1" applyProtection="1">
      <alignment horizontal="center" vertical="center"/>
      <protection/>
    </xf>
    <xf numFmtId="20" fontId="0" fillId="0" borderId="33" xfId="56" applyNumberFormat="1" applyFont="1" applyFill="1" applyBorder="1" applyAlignment="1" applyProtection="1">
      <alignment horizontal="center" vertical="center"/>
      <protection/>
    </xf>
    <xf numFmtId="20" fontId="0" fillId="0" borderId="22" xfId="56" applyNumberFormat="1" applyFont="1" applyFill="1" applyBorder="1" applyAlignment="1" applyProtection="1">
      <alignment horizontal="center" vertical="center"/>
      <protection/>
    </xf>
    <xf numFmtId="20" fontId="0" fillId="0" borderId="34" xfId="56" applyNumberFormat="1" applyFont="1" applyFill="1" applyBorder="1" applyAlignment="1" applyProtection="1">
      <alignment horizontal="center" vertical="center"/>
      <protection/>
    </xf>
    <xf numFmtId="0" fontId="0" fillId="0" borderId="12" xfId="56" applyBorder="1" applyAlignment="1" applyProtection="1">
      <alignment horizontal="left" vertical="center"/>
      <protection/>
    </xf>
    <xf numFmtId="0" fontId="1" fillId="0" borderId="35" xfId="56" applyFont="1" applyFill="1" applyBorder="1" applyAlignment="1" applyProtection="1">
      <alignment horizontal="center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 locked="0"/>
    </xf>
    <xf numFmtId="0" fontId="5" fillId="35" borderId="36" xfId="56" applyFont="1" applyFill="1" applyBorder="1" applyAlignment="1" applyProtection="1">
      <alignment horizontal="center" vertical="center"/>
      <protection/>
    </xf>
    <xf numFmtId="0" fontId="5" fillId="35" borderId="37" xfId="56" applyFont="1" applyFill="1" applyBorder="1" applyAlignment="1" applyProtection="1">
      <alignment horizontal="center" vertical="center"/>
      <protection/>
    </xf>
    <xf numFmtId="0" fontId="5" fillId="35" borderId="31" xfId="56" applyFont="1" applyFill="1" applyBorder="1" applyAlignment="1" applyProtection="1">
      <alignment horizontal="center" vertical="center"/>
      <protection/>
    </xf>
    <xf numFmtId="0" fontId="5" fillId="35" borderId="21" xfId="56" applyFont="1" applyFill="1" applyBorder="1" applyAlignment="1" applyProtection="1">
      <alignment horizontal="center" vertical="center"/>
      <protection/>
    </xf>
    <xf numFmtId="0" fontId="5" fillId="35" borderId="38" xfId="56" applyFont="1" applyFill="1" applyBorder="1" applyAlignment="1" applyProtection="1">
      <alignment horizontal="center" vertical="center"/>
      <protection/>
    </xf>
    <xf numFmtId="0" fontId="1" fillId="0" borderId="39" xfId="56" applyFont="1" applyFill="1" applyBorder="1" applyAlignment="1" applyProtection="1">
      <alignment horizontal="center" vertical="center"/>
      <protection locked="0"/>
    </xf>
    <xf numFmtId="0" fontId="0" fillId="0" borderId="12" xfId="56" applyFont="1" applyFill="1" applyBorder="1" applyAlignment="1" applyProtection="1">
      <alignment horizontal="center" vertical="center"/>
      <protection locked="0"/>
    </xf>
    <xf numFmtId="0" fontId="0" fillId="0" borderId="40" xfId="56" applyFont="1" applyFill="1" applyBorder="1" applyAlignment="1" applyProtection="1">
      <alignment horizontal="center" vertical="center"/>
      <protection locked="0"/>
    </xf>
    <xf numFmtId="0" fontId="0" fillId="0" borderId="41" xfId="56" applyFont="1" applyFill="1" applyBorder="1" applyAlignment="1" applyProtection="1">
      <alignment horizontal="center" vertical="center"/>
      <protection/>
    </xf>
    <xf numFmtId="0" fontId="0" fillId="0" borderId="22" xfId="56" applyFont="1" applyFill="1" applyBorder="1" applyAlignment="1" applyProtection="1">
      <alignment horizontal="center" vertical="center"/>
      <protection/>
    </xf>
    <xf numFmtId="0" fontId="0" fillId="0" borderId="22" xfId="56" applyBorder="1" applyAlignment="1" applyProtection="1">
      <alignment horizontal="left" vertical="center"/>
      <protection/>
    </xf>
    <xf numFmtId="0" fontId="1" fillId="0" borderId="33" xfId="56" applyFont="1" applyFill="1" applyBorder="1" applyAlignment="1" applyProtection="1">
      <alignment horizontal="center" vertical="center"/>
      <protection locked="0"/>
    </xf>
    <xf numFmtId="0" fontId="1" fillId="0" borderId="22" xfId="56" applyFont="1" applyFill="1" applyBorder="1" applyAlignment="1" applyProtection="1">
      <alignment horizontal="center" vertical="center"/>
      <protection locked="0"/>
    </xf>
    <xf numFmtId="0" fontId="1" fillId="0" borderId="34" xfId="56" applyFont="1" applyFill="1" applyBorder="1" applyAlignment="1" applyProtection="1">
      <alignment horizontal="center" vertical="center"/>
      <protection locked="0"/>
    </xf>
    <xf numFmtId="0" fontId="0" fillId="0" borderId="22" xfId="56" applyFont="1" applyFill="1" applyBorder="1" applyAlignment="1" applyProtection="1">
      <alignment horizontal="center" vertical="center"/>
      <protection locked="0"/>
    </xf>
    <xf numFmtId="0" fontId="0" fillId="0" borderId="42" xfId="56" applyFont="1" applyFill="1" applyBorder="1" applyAlignment="1" applyProtection="1">
      <alignment horizontal="center" vertical="center"/>
      <protection locked="0"/>
    </xf>
    <xf numFmtId="0" fontId="0" fillId="0" borderId="11" xfId="56" applyBorder="1" applyAlignment="1" applyProtection="1">
      <alignment horizontal="left" vertical="center"/>
      <protection/>
    </xf>
    <xf numFmtId="0" fontId="1" fillId="0" borderId="43" xfId="56" applyFont="1" applyFill="1" applyBorder="1" applyAlignment="1" applyProtection="1">
      <alignment horizontal="center" vertical="center"/>
      <protection locked="0"/>
    </xf>
    <xf numFmtId="0" fontId="1" fillId="0" borderId="11" xfId="56" applyFont="1" applyFill="1" applyBorder="1" applyAlignment="1" applyProtection="1">
      <alignment horizontal="center" vertical="center"/>
      <protection locked="0"/>
    </xf>
    <xf numFmtId="0" fontId="1" fillId="0" borderId="44" xfId="56" applyFont="1" applyFill="1" applyBorder="1" applyAlignment="1" applyProtection="1">
      <alignment horizontal="center" vertical="center"/>
      <protection locked="0"/>
    </xf>
    <xf numFmtId="0" fontId="0" fillId="0" borderId="11" xfId="56" applyFont="1" applyFill="1" applyBorder="1" applyAlignment="1" applyProtection="1">
      <alignment horizontal="center" vertical="center"/>
      <protection locked="0"/>
    </xf>
    <xf numFmtId="0" fontId="0" fillId="0" borderId="45" xfId="56" applyFont="1" applyFill="1" applyBorder="1" applyAlignment="1" applyProtection="1">
      <alignment horizontal="center" vertical="center"/>
      <protection locked="0"/>
    </xf>
    <xf numFmtId="20" fontId="0" fillId="0" borderId="35" xfId="56" applyNumberFormat="1" applyFont="1" applyFill="1" applyBorder="1" applyAlignment="1" applyProtection="1">
      <alignment horizontal="center" vertical="center"/>
      <protection/>
    </xf>
    <xf numFmtId="20" fontId="0" fillId="0" borderId="12" xfId="56" applyNumberFormat="1" applyFont="1" applyFill="1" applyBorder="1" applyAlignment="1" applyProtection="1">
      <alignment horizontal="center" vertical="center"/>
      <protection/>
    </xf>
    <xf numFmtId="20" fontId="0" fillId="0" borderId="39" xfId="56" applyNumberFormat="1" applyFont="1" applyFill="1" applyBorder="1" applyAlignment="1" applyProtection="1">
      <alignment horizontal="center" vertical="center"/>
      <protection/>
    </xf>
    <xf numFmtId="0" fontId="0" fillId="0" borderId="46" xfId="56" applyFont="1" applyFill="1" applyBorder="1" applyAlignment="1" applyProtection="1">
      <alignment horizontal="center" vertical="center"/>
      <protection/>
    </xf>
    <xf numFmtId="0" fontId="0" fillId="0" borderId="11" xfId="56" applyFont="1" applyFill="1" applyBorder="1" applyAlignment="1" applyProtection="1">
      <alignment horizontal="center" vertical="center"/>
      <protection/>
    </xf>
    <xf numFmtId="20" fontId="0" fillId="0" borderId="43" xfId="56" applyNumberFormat="1" applyFont="1" applyFill="1" applyBorder="1" applyAlignment="1" applyProtection="1">
      <alignment horizontal="center" vertical="center"/>
      <protection/>
    </xf>
    <xf numFmtId="20" fontId="0" fillId="0" borderId="11" xfId="56" applyNumberFormat="1" applyFont="1" applyFill="1" applyBorder="1" applyAlignment="1" applyProtection="1">
      <alignment horizontal="center" vertical="center"/>
      <protection/>
    </xf>
    <xf numFmtId="20" fontId="0" fillId="0" borderId="44" xfId="56" applyNumberFormat="1" applyFont="1" applyFill="1" applyBorder="1" applyAlignment="1" applyProtection="1">
      <alignment horizontal="center" vertical="center"/>
      <protection/>
    </xf>
    <xf numFmtId="0" fontId="0" fillId="0" borderId="11" xfId="56" applyFont="1" applyBorder="1" applyAlignment="1" applyProtection="1">
      <alignment horizontal="left" vertical="center"/>
      <protection/>
    </xf>
    <xf numFmtId="0" fontId="0" fillId="0" borderId="13" xfId="56" applyBorder="1" applyAlignment="1" applyProtection="1">
      <alignment horizontal="left" vertical="center"/>
      <protection/>
    </xf>
    <xf numFmtId="0" fontId="1" fillId="0" borderId="19" xfId="56" applyFont="1" applyFill="1" applyBorder="1" applyAlignment="1" applyProtection="1">
      <alignment horizontal="center" vertical="center"/>
      <protection locked="0"/>
    </xf>
    <xf numFmtId="0" fontId="1" fillId="0" borderId="13" xfId="56" applyFont="1" applyFill="1" applyBorder="1" applyAlignment="1" applyProtection="1">
      <alignment horizontal="center" vertical="center"/>
      <protection locked="0"/>
    </xf>
    <xf numFmtId="0" fontId="1" fillId="0" borderId="20" xfId="56" applyFont="1" applyFill="1" applyBorder="1" applyAlignment="1" applyProtection="1">
      <alignment horizontal="center" vertical="center"/>
      <protection locked="0"/>
    </xf>
    <xf numFmtId="0" fontId="0" fillId="0" borderId="13" xfId="56" applyFont="1" applyFill="1" applyBorder="1" applyAlignment="1" applyProtection="1">
      <alignment horizontal="center" vertical="center"/>
      <protection locked="0"/>
    </xf>
    <xf numFmtId="0" fontId="0" fillId="0" borderId="47" xfId="56" applyFont="1" applyFill="1" applyBorder="1" applyAlignment="1" applyProtection="1">
      <alignment horizontal="center" vertical="center"/>
      <protection locked="0"/>
    </xf>
    <xf numFmtId="0" fontId="0" fillId="0" borderId="48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center" vertical="center"/>
      <protection/>
    </xf>
    <xf numFmtId="20" fontId="0" fillId="0" borderId="19" xfId="56" applyNumberFormat="1" applyFont="1" applyFill="1" applyBorder="1" applyAlignment="1" applyProtection="1">
      <alignment horizontal="center" vertical="center"/>
      <protection/>
    </xf>
    <xf numFmtId="20" fontId="0" fillId="0" borderId="13" xfId="56" applyNumberFormat="1" applyFont="1" applyFill="1" applyBorder="1" applyAlignment="1" applyProtection="1">
      <alignment horizontal="center" vertical="center"/>
      <protection/>
    </xf>
    <xf numFmtId="20" fontId="0" fillId="0" borderId="20" xfId="56" applyNumberFormat="1" applyFont="1" applyFill="1" applyBorder="1" applyAlignment="1" applyProtection="1">
      <alignment horizontal="center" vertical="center"/>
      <protection/>
    </xf>
    <xf numFmtId="0" fontId="0" fillId="0" borderId="25" xfId="56" applyFont="1" applyFill="1" applyBorder="1" applyAlignment="1" applyProtection="1">
      <alignment horizontal="center" vertical="center"/>
      <protection/>
    </xf>
    <xf numFmtId="0" fontId="0" fillId="0" borderId="23" xfId="56" applyFont="1" applyFill="1" applyBorder="1" applyAlignment="1" applyProtection="1">
      <alignment horizontal="center" vertical="center"/>
      <protection/>
    </xf>
    <xf numFmtId="0" fontId="0" fillId="0" borderId="23" xfId="56" applyBorder="1" applyAlignment="1" applyProtection="1">
      <alignment horizontal="left" vertical="center"/>
      <protection/>
    </xf>
    <xf numFmtId="0" fontId="0" fillId="34" borderId="35" xfId="56" applyFont="1" applyFill="1" applyBorder="1" applyAlignment="1" applyProtection="1">
      <alignment horizontal="center" vertical="center"/>
      <protection/>
    </xf>
    <xf numFmtId="0" fontId="0" fillId="34" borderId="12" xfId="56" applyFont="1" applyFill="1" applyBorder="1" applyAlignment="1" applyProtection="1">
      <alignment horizontal="center" vertical="center"/>
      <protection/>
    </xf>
    <xf numFmtId="0" fontId="0" fillId="34" borderId="39" xfId="56" applyFont="1" applyFill="1" applyBorder="1" applyAlignment="1" applyProtection="1">
      <alignment horizontal="center" vertical="center"/>
      <protection/>
    </xf>
    <xf numFmtId="0" fontId="0" fillId="0" borderId="23" xfId="56" applyFont="1" applyFill="1" applyBorder="1" applyAlignment="1" applyProtection="1">
      <alignment horizontal="center" vertical="center"/>
      <protection locked="0"/>
    </xf>
    <xf numFmtId="0" fontId="0" fillId="0" borderId="26" xfId="56" applyFont="1" applyFill="1" applyBorder="1" applyAlignment="1" applyProtection="1">
      <alignment horizontal="center" vertical="center"/>
      <protection locked="0"/>
    </xf>
    <xf numFmtId="0" fontId="5" fillId="35" borderId="27" xfId="56" applyFont="1" applyFill="1" applyBorder="1" applyAlignment="1" applyProtection="1">
      <alignment horizontal="center" vertical="center"/>
      <protection/>
    </xf>
    <xf numFmtId="0" fontId="5" fillId="35" borderId="28" xfId="56" applyFont="1" applyFill="1" applyBorder="1" applyAlignment="1" applyProtection="1">
      <alignment horizontal="center" vertical="center"/>
      <protection/>
    </xf>
    <xf numFmtId="0" fontId="1" fillId="0" borderId="49" xfId="56" applyFont="1" applyFill="1" applyBorder="1" applyAlignment="1" applyProtection="1">
      <alignment horizontal="center" vertical="center"/>
      <protection locked="0"/>
    </xf>
    <xf numFmtId="0" fontId="1" fillId="0" borderId="23" xfId="56" applyFont="1" applyFill="1" applyBorder="1" applyAlignment="1" applyProtection="1">
      <alignment horizontal="center" vertical="center"/>
      <protection locked="0"/>
    </xf>
    <xf numFmtId="0" fontId="1" fillId="0" borderId="50" xfId="56" applyFont="1" applyFill="1" applyBorder="1" applyAlignment="1" applyProtection="1">
      <alignment horizontal="center" vertical="center"/>
      <protection locked="0"/>
    </xf>
    <xf numFmtId="0" fontId="4" fillId="34" borderId="32" xfId="56" applyFont="1" applyFill="1" applyBorder="1" applyAlignment="1" applyProtection="1">
      <alignment horizontal="center" vertical="center"/>
      <protection/>
    </xf>
    <xf numFmtId="0" fontId="4" fillId="34" borderId="12" xfId="56" applyFont="1" applyFill="1" applyBorder="1" applyAlignment="1" applyProtection="1">
      <alignment horizontal="center" vertical="center"/>
      <protection/>
    </xf>
    <xf numFmtId="0" fontId="4" fillId="34" borderId="12" xfId="56" applyFont="1" applyFill="1" applyBorder="1" applyAlignment="1" applyProtection="1">
      <alignment horizontal="left" vertical="center" shrinkToFit="1"/>
      <protection/>
    </xf>
    <xf numFmtId="0" fontId="4" fillId="34" borderId="39" xfId="56" applyFont="1" applyFill="1" applyBorder="1" applyAlignment="1" applyProtection="1">
      <alignment horizontal="left" vertical="center" shrinkToFit="1"/>
      <protection/>
    </xf>
    <xf numFmtId="0" fontId="0" fillId="0" borderId="33" xfId="56" applyFont="1" applyBorder="1" applyAlignment="1" applyProtection="1">
      <alignment horizontal="center" vertical="center"/>
      <protection/>
    </xf>
    <xf numFmtId="0" fontId="0" fillId="0" borderId="22" xfId="56" applyFont="1" applyBorder="1" applyAlignment="1" applyProtection="1">
      <alignment horizontal="center" vertical="center"/>
      <protection/>
    </xf>
    <xf numFmtId="0" fontId="0" fillId="0" borderId="34" xfId="56" applyFont="1" applyBorder="1" applyAlignment="1" applyProtection="1">
      <alignment horizontal="center" vertical="center"/>
      <protection/>
    </xf>
    <xf numFmtId="176" fontId="0" fillId="34" borderId="35" xfId="56" applyNumberFormat="1" applyFont="1" applyFill="1" applyBorder="1" applyAlignment="1" applyProtection="1">
      <alignment horizontal="center" vertical="center"/>
      <protection/>
    </xf>
    <xf numFmtId="176" fontId="0" fillId="34" borderId="12" xfId="56" applyNumberFormat="1" applyFont="1" applyFill="1" applyBorder="1" applyAlignment="1" applyProtection="1">
      <alignment horizontal="center" vertical="center"/>
      <protection/>
    </xf>
    <xf numFmtId="176" fontId="0" fillId="34" borderId="40" xfId="56" applyNumberFormat="1" applyFont="1" applyFill="1" applyBorder="1" applyAlignment="1" applyProtection="1">
      <alignment horizontal="center" vertical="center"/>
      <protection/>
    </xf>
    <xf numFmtId="0" fontId="4" fillId="34" borderId="41" xfId="56" applyFont="1" applyFill="1" applyBorder="1" applyAlignment="1" applyProtection="1">
      <alignment horizontal="center" vertical="center"/>
      <protection/>
    </xf>
    <xf numFmtId="0" fontId="4" fillId="34" borderId="22" xfId="56" applyFont="1" applyFill="1" applyBorder="1" applyAlignment="1" applyProtection="1">
      <alignment horizontal="center" vertical="center"/>
      <protection/>
    </xf>
    <xf numFmtId="0" fontId="4" fillId="34" borderId="22" xfId="56" applyFont="1" applyFill="1" applyBorder="1" applyAlignment="1" applyProtection="1">
      <alignment horizontal="left" vertical="center" shrinkToFit="1"/>
      <protection/>
    </xf>
    <xf numFmtId="0" fontId="4" fillId="34" borderId="34" xfId="56" applyFont="1" applyFill="1" applyBorder="1" applyAlignment="1" applyProtection="1">
      <alignment horizontal="left" vertical="center" shrinkToFit="1"/>
      <protection/>
    </xf>
    <xf numFmtId="0" fontId="0" fillId="34" borderId="33" xfId="56" applyFont="1" applyFill="1" applyBorder="1" applyAlignment="1" applyProtection="1">
      <alignment horizontal="center" vertical="center"/>
      <protection/>
    </xf>
    <xf numFmtId="0" fontId="0" fillId="34" borderId="22" xfId="56" applyFont="1" applyFill="1" applyBorder="1" applyAlignment="1" applyProtection="1">
      <alignment horizontal="center" vertical="center"/>
      <protection/>
    </xf>
    <xf numFmtId="0" fontId="0" fillId="34" borderId="34" xfId="56" applyFont="1" applyFill="1" applyBorder="1" applyAlignment="1" applyProtection="1">
      <alignment horizontal="center" vertical="center"/>
      <protection/>
    </xf>
    <xf numFmtId="176" fontId="0" fillId="34" borderId="33" xfId="56" applyNumberFormat="1" applyFont="1" applyFill="1" applyBorder="1" applyAlignment="1" applyProtection="1">
      <alignment horizontal="center" vertical="center"/>
      <protection/>
    </xf>
    <xf numFmtId="176" fontId="0" fillId="34" borderId="22" xfId="56" applyNumberFormat="1" applyFont="1" applyFill="1" applyBorder="1" applyAlignment="1" applyProtection="1">
      <alignment horizontal="center" vertical="center"/>
      <protection/>
    </xf>
    <xf numFmtId="176" fontId="0" fillId="34" borderId="42" xfId="56" applyNumberFormat="1" applyFont="1" applyFill="1" applyBorder="1" applyAlignment="1" applyProtection="1">
      <alignment horizontal="center" vertical="center"/>
      <protection/>
    </xf>
    <xf numFmtId="0" fontId="4" fillId="0" borderId="41" xfId="56" applyFont="1" applyBorder="1" applyAlignment="1" applyProtection="1">
      <alignment horizontal="center" vertical="center"/>
      <protection/>
    </xf>
    <xf numFmtId="0" fontId="4" fillId="0" borderId="22" xfId="56" applyFont="1" applyBorder="1" applyAlignment="1" applyProtection="1">
      <alignment horizontal="center" vertical="center"/>
      <protection/>
    </xf>
    <xf numFmtId="0" fontId="4" fillId="0" borderId="22" xfId="56" applyFont="1" applyBorder="1" applyAlignment="1" applyProtection="1">
      <alignment horizontal="left" vertical="center" shrinkToFit="1"/>
      <protection/>
    </xf>
    <xf numFmtId="176" fontId="0" fillId="0" borderId="22" xfId="56" applyNumberFormat="1" applyFont="1" applyBorder="1" applyAlignment="1" applyProtection="1">
      <alignment horizontal="center" vertical="center"/>
      <protection/>
    </xf>
    <xf numFmtId="176" fontId="0" fillId="0" borderId="42" xfId="56" applyNumberFormat="1" applyFont="1" applyBorder="1" applyAlignment="1" applyProtection="1">
      <alignment horizontal="center" vertical="center"/>
      <protection/>
    </xf>
    <xf numFmtId="0" fontId="4" fillId="0" borderId="25" xfId="56" applyFont="1" applyBorder="1" applyAlignment="1" applyProtection="1">
      <alignment horizontal="center" vertical="center"/>
      <protection/>
    </xf>
    <xf numFmtId="0" fontId="4" fillId="0" borderId="23" xfId="56" applyFont="1" applyBorder="1" applyAlignment="1" applyProtection="1">
      <alignment horizontal="center" vertical="center"/>
      <protection/>
    </xf>
    <xf numFmtId="0" fontId="4" fillId="0" borderId="23" xfId="56" applyFont="1" applyBorder="1" applyAlignment="1" applyProtection="1">
      <alignment horizontal="left" vertical="center" shrinkToFit="1"/>
      <protection/>
    </xf>
    <xf numFmtId="0" fontId="0" fillId="0" borderId="49" xfId="56" applyFont="1" applyBorder="1" applyAlignment="1" applyProtection="1">
      <alignment horizontal="center" vertical="center"/>
      <protection/>
    </xf>
    <xf numFmtId="0" fontId="0" fillId="0" borderId="23" xfId="56" applyFont="1" applyBorder="1" applyAlignment="1" applyProtection="1">
      <alignment horizontal="center" vertical="center"/>
      <protection/>
    </xf>
    <xf numFmtId="0" fontId="0" fillId="0" borderId="50" xfId="56" applyFont="1" applyBorder="1" applyAlignment="1" applyProtection="1">
      <alignment horizontal="center" vertical="center"/>
      <protection/>
    </xf>
    <xf numFmtId="176" fontId="0" fillId="0" borderId="23" xfId="56" applyNumberFormat="1" applyFont="1" applyBorder="1" applyAlignment="1" applyProtection="1">
      <alignment horizontal="center" vertical="center"/>
      <protection/>
    </xf>
    <xf numFmtId="176" fontId="0" fillId="0" borderId="26" xfId="56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shrinkToFit="1"/>
    </xf>
    <xf numFmtId="0" fontId="12" fillId="33" borderId="3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shrinkToFit="1"/>
    </xf>
    <xf numFmtId="176" fontId="12" fillId="33" borderId="21" xfId="0" applyNumberFormat="1" applyFont="1" applyFill="1" applyBorder="1" applyAlignment="1">
      <alignment horizontal="center" vertical="center"/>
    </xf>
    <xf numFmtId="176" fontId="12" fillId="33" borderId="28" xfId="0" applyNumberFormat="1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174" fontId="0" fillId="0" borderId="52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vertical="center"/>
    </xf>
    <xf numFmtId="0" fontId="5" fillId="35" borderId="28" xfId="0" applyFont="1" applyFill="1" applyBorder="1" applyAlignment="1">
      <alignment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8" xfId="0" applyFont="1" applyBorder="1" applyAlignment="1">
      <alignment horizontal="left" shrinkToFit="1"/>
    </xf>
    <xf numFmtId="0" fontId="0" fillId="0" borderId="1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left" shrinkToFit="1"/>
    </xf>
    <xf numFmtId="0" fontId="4" fillId="0" borderId="23" xfId="0" applyFont="1" applyBorder="1" applyAlignment="1">
      <alignment horizontal="left" shrinkToFit="1"/>
    </xf>
    <xf numFmtId="0" fontId="4" fillId="0" borderId="50" xfId="0" applyFont="1" applyBorder="1" applyAlignment="1">
      <alignment horizontal="left" shrinkToFit="1"/>
    </xf>
    <xf numFmtId="0" fontId="4" fillId="0" borderId="24" xfId="0" applyFont="1" applyBorder="1" applyAlignment="1">
      <alignment horizontal="left" shrinkToFit="1"/>
    </xf>
    <xf numFmtId="0" fontId="4" fillId="0" borderId="24" xfId="0" applyFont="1" applyBorder="1" applyAlignment="1">
      <alignment horizontal="left" shrinkToFit="1"/>
    </xf>
    <xf numFmtId="0" fontId="4" fillId="0" borderId="56" xfId="0" applyFont="1" applyBorder="1" applyAlignment="1">
      <alignment horizontal="left" shrinkToFit="1"/>
    </xf>
    <xf numFmtId="0" fontId="1" fillId="35" borderId="31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left" vertical="center"/>
      <protection hidden="1"/>
    </xf>
    <xf numFmtId="0" fontId="23" fillId="0" borderId="45" xfId="0" applyFont="1" applyBorder="1" applyAlignment="1" applyProtection="1">
      <alignment horizontal="left" vertical="center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left" vertical="center"/>
      <protection hidden="1"/>
    </xf>
    <xf numFmtId="0" fontId="23" fillId="0" borderId="59" xfId="0" applyFont="1" applyBorder="1" applyAlignment="1" applyProtection="1">
      <alignment horizontal="left" vertical="center"/>
      <protection hidden="1"/>
    </xf>
    <xf numFmtId="0" fontId="23" fillId="0" borderId="41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left" vertical="center"/>
      <protection hidden="1"/>
    </xf>
    <xf numFmtId="0" fontId="23" fillId="0" borderId="42" xfId="0" applyFont="1" applyBorder="1" applyAlignment="1" applyProtection="1">
      <alignment horizontal="left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left" vertical="center"/>
      <protection hidden="1"/>
    </xf>
    <xf numFmtId="0" fontId="23" fillId="0" borderId="47" xfId="0" applyFont="1" applyBorder="1" applyAlignment="1" applyProtection="1">
      <alignment horizontal="left" vertical="center"/>
      <protection hidden="1"/>
    </xf>
    <xf numFmtId="0" fontId="23" fillId="0" borderId="32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left" vertical="center"/>
      <protection hidden="1"/>
    </xf>
    <xf numFmtId="0" fontId="23" fillId="0" borderId="40" xfId="0" applyFont="1" applyBorder="1" applyAlignment="1" applyProtection="1">
      <alignment horizontal="left" vertical="center"/>
      <protection hidden="1"/>
    </xf>
    <xf numFmtId="0" fontId="1" fillId="35" borderId="21" xfId="0" applyFont="1" applyFill="1" applyBorder="1" applyAlignment="1">
      <alignment vertical="center"/>
    </xf>
    <xf numFmtId="0" fontId="1" fillId="35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5" fillId="35" borderId="27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57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22" fillId="0" borderId="46" xfId="0" applyFont="1" applyBorder="1" applyAlignment="1">
      <alignment horizont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6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74" fontId="0" fillId="0" borderId="61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4" fontId="0" fillId="0" borderId="69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gebnis 1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Überschrift 5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38100</xdr:colOff>
      <xdr:row>39</xdr:row>
      <xdr:rowOff>180975</xdr:rowOff>
    </xdr:from>
    <xdr:to>
      <xdr:col>57</xdr:col>
      <xdr:colOff>0</xdr:colOff>
      <xdr:row>41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71525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38100</xdr:colOff>
      <xdr:row>35</xdr:row>
      <xdr:rowOff>57150</xdr:rowOff>
    </xdr:from>
    <xdr:to>
      <xdr:col>87</xdr:col>
      <xdr:colOff>9525</xdr:colOff>
      <xdr:row>38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6648450"/>
          <a:ext cx="294322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38100</xdr:colOff>
      <xdr:row>35</xdr:row>
      <xdr:rowOff>57150</xdr:rowOff>
    </xdr:from>
    <xdr:to>
      <xdr:col>87</xdr:col>
      <xdr:colOff>9525</xdr:colOff>
      <xdr:row>38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6648450"/>
          <a:ext cx="294322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31</xdr:row>
      <xdr:rowOff>9525</xdr:rowOff>
    </xdr:from>
    <xdr:to>
      <xdr:col>50</xdr:col>
      <xdr:colOff>57150</xdr:colOff>
      <xdr:row>32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626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36</xdr:row>
      <xdr:rowOff>0</xdr:rowOff>
    </xdr:from>
    <xdr:to>
      <xdr:col>50</xdr:col>
      <xdr:colOff>57150</xdr:colOff>
      <xdr:row>37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896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31</xdr:row>
      <xdr:rowOff>9525</xdr:rowOff>
    </xdr:from>
    <xdr:to>
      <xdr:col>50</xdr:col>
      <xdr:colOff>57150</xdr:colOff>
      <xdr:row>32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626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36</xdr:row>
      <xdr:rowOff>0</xdr:rowOff>
    </xdr:from>
    <xdr:to>
      <xdr:col>50</xdr:col>
      <xdr:colOff>57150</xdr:colOff>
      <xdr:row>37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896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9525</xdr:colOff>
      <xdr:row>0</xdr:row>
      <xdr:rowOff>76200</xdr:rowOff>
    </xdr:from>
    <xdr:to>
      <xdr:col>54</xdr:col>
      <xdr:colOff>47625</xdr:colOff>
      <xdr:row>7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6200"/>
          <a:ext cx="1409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35</xdr:row>
      <xdr:rowOff>57150</xdr:rowOff>
    </xdr:from>
    <xdr:to>
      <xdr:col>64</xdr:col>
      <xdr:colOff>742950</xdr:colOff>
      <xdr:row>38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6648450"/>
          <a:ext cx="294322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N53"/>
  <sheetViews>
    <sheetView zoomScale="80" zoomScaleNormal="80" zoomScalePageLayoutView="0" workbookViewId="0" topLeftCell="A24">
      <selection activeCell="K6" sqref="K6:AF6"/>
    </sheetView>
  </sheetViews>
  <sheetFormatPr defaultColWidth="1.7109375" defaultRowHeight="12.75" outlineLevelCol="1"/>
  <cols>
    <col min="1" max="55" width="1.7109375" style="120" customWidth="1"/>
    <col min="56" max="56" width="3.7109375" style="153" customWidth="1"/>
    <col min="57" max="57" width="4.8515625" style="154" customWidth="1"/>
    <col min="58" max="58" width="2.8515625" style="155" hidden="1" customWidth="1" outlineLevel="1"/>
    <col min="59" max="59" width="2.140625" style="155" hidden="1" customWidth="1" outlineLevel="1"/>
    <col min="60" max="60" width="2.8515625" style="155" hidden="1" customWidth="1" outlineLevel="1"/>
    <col min="61" max="64" width="1.7109375" style="155" hidden="1" customWidth="1" outlineLevel="1"/>
    <col min="65" max="65" width="12.7109375" style="155" hidden="1" customWidth="1" outlineLevel="1"/>
    <col min="66" max="67" width="2.7109375" style="155" hidden="1" customWidth="1" outlineLevel="1"/>
    <col min="68" max="69" width="2.28125" style="155" hidden="1" customWidth="1" outlineLevel="1"/>
    <col min="70" max="70" width="2.8515625" style="155" hidden="1" customWidth="1" outlineLevel="1"/>
    <col min="71" max="71" width="3.28125" style="155" hidden="1" customWidth="1" outlineLevel="1"/>
    <col min="72" max="72" width="5.00390625" style="154" hidden="1" customWidth="1" outlineLevel="1"/>
    <col min="73" max="73" width="3.140625" style="154" customWidth="1" collapsed="1"/>
    <col min="74" max="74" width="4.57421875" style="156" customWidth="1"/>
    <col min="75" max="75" width="4.00390625" style="156" customWidth="1"/>
    <col min="76" max="76" width="2.140625" style="121" bestFit="1" customWidth="1"/>
    <col min="77" max="77" width="2.140625" style="121" customWidth="1"/>
    <col min="78" max="78" width="2.140625" style="121" bestFit="1" customWidth="1"/>
    <col min="79" max="79" width="2.57421875" style="122" bestFit="1" customWidth="1"/>
    <col min="80" max="80" width="1.7109375" style="122" customWidth="1"/>
    <col min="81" max="126" width="1.7109375" style="123" customWidth="1"/>
    <col min="127" max="127" width="0" style="123" hidden="1" customWidth="1" outlineLevel="1"/>
    <col min="128" max="128" width="2.140625" style="123" hidden="1" customWidth="1" outlineLevel="1"/>
    <col min="129" max="129" width="1.57421875" style="123" hidden="1" customWidth="1" outlineLevel="1"/>
    <col min="130" max="130" width="2.140625" style="123" hidden="1" customWidth="1" outlineLevel="1"/>
    <col min="131" max="136" width="0" style="123" hidden="1" customWidth="1" outlineLevel="1"/>
    <col min="137" max="137" width="12.421875" style="123" hidden="1" customWidth="1" outlineLevel="1"/>
    <col min="138" max="140" width="2.140625" style="123" hidden="1" customWidth="1" outlineLevel="1"/>
    <col min="141" max="141" width="2.00390625" style="123" hidden="1" customWidth="1" outlineLevel="1"/>
    <col min="142" max="142" width="2.140625" style="123" hidden="1" customWidth="1" outlineLevel="1"/>
    <col min="143" max="143" width="2.421875" style="123" hidden="1" customWidth="1" outlineLevel="1"/>
    <col min="144" max="144" width="0" style="123" hidden="1" customWidth="1" outlineLevel="1"/>
    <col min="145" max="145" width="1.7109375" style="123" customWidth="1" collapsed="1"/>
    <col min="146" max="16384" width="1.7109375" style="123" customWidth="1"/>
  </cols>
  <sheetData>
    <row r="1" ht="7.5" customHeight="1"/>
    <row r="2" spans="1:55" ht="33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</row>
    <row r="3" spans="1:80" s="128" customFormat="1" ht="27">
      <c r="A3" s="206" t="s">
        <v>46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124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57"/>
      <c r="BE3" s="158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8"/>
      <c r="BU3" s="158"/>
      <c r="BV3" s="160"/>
      <c r="BW3" s="160"/>
      <c r="BX3" s="126"/>
      <c r="BY3" s="126"/>
      <c r="BZ3" s="126"/>
      <c r="CA3" s="127"/>
      <c r="CB3" s="127"/>
    </row>
    <row r="4" spans="1:80" s="133" customFormat="1" ht="1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129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61"/>
      <c r="BE4" s="162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2"/>
      <c r="BU4" s="162"/>
      <c r="BV4" s="164"/>
      <c r="BW4" s="164"/>
      <c r="BX4" s="131"/>
      <c r="BY4" s="131"/>
      <c r="BZ4" s="131"/>
      <c r="CA4" s="132"/>
      <c r="CB4" s="132"/>
    </row>
    <row r="5" spans="1:80" s="133" customFormat="1" ht="6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61"/>
      <c r="BE5" s="162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2"/>
      <c r="BU5" s="162"/>
      <c r="BV5" s="164"/>
      <c r="BW5" s="164"/>
      <c r="BX5" s="131"/>
      <c r="BY5" s="131"/>
      <c r="BZ5" s="131"/>
      <c r="CA5" s="132"/>
      <c r="CB5" s="132"/>
    </row>
    <row r="6" spans="1:80" s="133" customFormat="1" ht="15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209" t="s">
        <v>83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61"/>
      <c r="BE6" s="162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2"/>
      <c r="BU6" s="162"/>
      <c r="BV6" s="164"/>
      <c r="BW6" s="164"/>
      <c r="BX6" s="131"/>
      <c r="BY6" s="131"/>
      <c r="BZ6" s="131"/>
      <c r="CA6" s="132"/>
      <c r="CB6" s="132"/>
    </row>
    <row r="7" spans="1:80" s="133" customFormat="1" ht="6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61"/>
      <c r="BE7" s="162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2"/>
      <c r="BU7" s="162"/>
      <c r="BV7" s="164"/>
      <c r="BW7" s="164"/>
      <c r="BX7" s="131"/>
      <c r="BY7" s="131"/>
      <c r="BZ7" s="131"/>
      <c r="CA7" s="132"/>
      <c r="CB7" s="132"/>
    </row>
    <row r="8" spans="1:80" s="133" customFormat="1" ht="15">
      <c r="A8" s="129"/>
      <c r="B8" s="200" t="s">
        <v>82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129"/>
      <c r="AO8" s="129"/>
      <c r="AP8" s="129"/>
      <c r="AQ8" s="129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61"/>
      <c r="BE8" s="162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2"/>
      <c r="BU8" s="162"/>
      <c r="BV8" s="164"/>
      <c r="BW8" s="164"/>
      <c r="BX8" s="131"/>
      <c r="BY8" s="131"/>
      <c r="BZ8" s="131"/>
      <c r="CA8" s="132"/>
      <c r="CB8" s="132"/>
    </row>
    <row r="9" spans="1:80" s="133" customFormat="1" ht="6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61"/>
      <c r="BE9" s="162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2"/>
      <c r="BU9" s="162"/>
      <c r="BV9" s="164"/>
      <c r="BW9" s="164"/>
      <c r="BX9" s="131"/>
      <c r="BY9" s="131"/>
      <c r="BZ9" s="131"/>
      <c r="CA9" s="132"/>
      <c r="CB9" s="132"/>
    </row>
    <row r="10" spans="1:80" s="133" customFormat="1" ht="15.75">
      <c r="A10" s="129"/>
      <c r="B10" s="129"/>
      <c r="C10" s="129"/>
      <c r="D10" s="129"/>
      <c r="E10" s="129"/>
      <c r="F10" s="129"/>
      <c r="G10" s="134" t="s">
        <v>0</v>
      </c>
      <c r="H10" s="202">
        <v>0.3854166666666667</v>
      </c>
      <c r="I10" s="202"/>
      <c r="J10" s="202"/>
      <c r="K10" s="202"/>
      <c r="L10" s="202"/>
      <c r="M10" s="135" t="s">
        <v>1</v>
      </c>
      <c r="N10" s="129"/>
      <c r="O10" s="129"/>
      <c r="P10" s="129"/>
      <c r="Q10" s="129"/>
      <c r="R10" s="129"/>
      <c r="S10" s="129"/>
      <c r="T10" s="134" t="s">
        <v>2</v>
      </c>
      <c r="U10" s="203">
        <v>1</v>
      </c>
      <c r="V10" s="203"/>
      <c r="W10" s="136" t="s">
        <v>22</v>
      </c>
      <c r="X10" s="204">
        <v>0.006944444444444444</v>
      </c>
      <c r="Y10" s="204"/>
      <c r="Z10" s="204"/>
      <c r="AA10" s="204"/>
      <c r="AB10" s="204"/>
      <c r="AC10" s="135" t="s">
        <v>4</v>
      </c>
      <c r="AD10" s="129"/>
      <c r="AE10" s="129"/>
      <c r="AF10" s="129"/>
      <c r="AG10" s="129"/>
      <c r="AH10" s="129"/>
      <c r="AI10" s="129"/>
      <c r="AJ10" s="129"/>
      <c r="AK10" s="134" t="s">
        <v>5</v>
      </c>
      <c r="AL10" s="204">
        <v>0.0006944444444444445</v>
      </c>
      <c r="AM10" s="204"/>
      <c r="AN10" s="204"/>
      <c r="AO10" s="204"/>
      <c r="AP10" s="204"/>
      <c r="AQ10" s="135" t="s">
        <v>4</v>
      </c>
      <c r="AR10" s="129"/>
      <c r="AS10" s="129"/>
      <c r="AT10" s="129"/>
      <c r="AU10" s="137"/>
      <c r="AV10" s="137"/>
      <c r="AW10" s="137"/>
      <c r="AX10" s="137"/>
      <c r="AY10" s="137"/>
      <c r="AZ10" s="137"/>
      <c r="BA10" s="137"/>
      <c r="BB10" s="137"/>
      <c r="BC10" s="137"/>
      <c r="BD10" s="153"/>
      <c r="BE10" s="154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2"/>
      <c r="BU10" s="162"/>
      <c r="BV10" s="164"/>
      <c r="BW10" s="164"/>
      <c r="BX10" s="131"/>
      <c r="BY10" s="131"/>
      <c r="BZ10" s="131"/>
      <c r="CA10" s="132"/>
      <c r="CB10" s="132"/>
    </row>
    <row r="11" ht="9" customHeight="1"/>
    <row r="12" ht="6" customHeight="1"/>
    <row r="13" ht="12.75">
      <c r="B13" s="138" t="s">
        <v>6</v>
      </c>
    </row>
    <row r="14" ht="6" customHeight="1" thickBot="1"/>
    <row r="15" spans="15:105" ht="16.5" thickBot="1">
      <c r="O15" s="192" t="s">
        <v>26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4"/>
      <c r="CA15" s="192" t="s">
        <v>27</v>
      </c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4"/>
    </row>
    <row r="16" spans="15:105" ht="15">
      <c r="O16" s="195" t="s">
        <v>7</v>
      </c>
      <c r="P16" s="196"/>
      <c r="Q16" s="197" t="s">
        <v>79</v>
      </c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9"/>
      <c r="CA16" s="195" t="s">
        <v>7</v>
      </c>
      <c r="CB16" s="196"/>
      <c r="CC16" s="197" t="s">
        <v>88</v>
      </c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9"/>
    </row>
    <row r="17" spans="15:105" ht="15">
      <c r="O17" s="195" t="s">
        <v>8</v>
      </c>
      <c r="P17" s="196"/>
      <c r="Q17" s="197" t="s">
        <v>84</v>
      </c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9"/>
      <c r="CA17" s="195" t="s">
        <v>8</v>
      </c>
      <c r="CB17" s="196"/>
      <c r="CC17" s="197" t="s">
        <v>89</v>
      </c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9"/>
    </row>
    <row r="18" spans="15:105" ht="15">
      <c r="O18" s="195" t="s">
        <v>9</v>
      </c>
      <c r="P18" s="196"/>
      <c r="Q18" s="197" t="s">
        <v>85</v>
      </c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9"/>
      <c r="CA18" s="195" t="s">
        <v>9</v>
      </c>
      <c r="CB18" s="196"/>
      <c r="CC18" s="197" t="s">
        <v>90</v>
      </c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9"/>
    </row>
    <row r="19" spans="15:105" ht="15">
      <c r="O19" s="195" t="s">
        <v>10</v>
      </c>
      <c r="P19" s="196"/>
      <c r="Q19" s="197" t="s">
        <v>109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9"/>
      <c r="CA19" s="195" t="s">
        <v>10</v>
      </c>
      <c r="CB19" s="196"/>
      <c r="CC19" s="197" t="s">
        <v>91</v>
      </c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9"/>
    </row>
    <row r="20" spans="15:105" ht="15">
      <c r="O20" s="195" t="s">
        <v>11</v>
      </c>
      <c r="P20" s="196"/>
      <c r="Q20" s="197" t="s">
        <v>86</v>
      </c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9"/>
      <c r="CA20" s="195" t="s">
        <v>11</v>
      </c>
      <c r="CB20" s="196"/>
      <c r="CC20" s="197" t="s">
        <v>92</v>
      </c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9"/>
    </row>
    <row r="21" spans="15:105" ht="15.75" thickBot="1">
      <c r="O21" s="187" t="s">
        <v>61</v>
      </c>
      <c r="P21" s="188"/>
      <c r="Q21" s="189" t="s">
        <v>87</v>
      </c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1"/>
      <c r="CA21" s="187" t="s">
        <v>61</v>
      </c>
      <c r="CB21" s="188"/>
      <c r="CC21" s="189" t="s">
        <v>93</v>
      </c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1"/>
    </row>
    <row r="22" ht="12.75">
      <c r="B22" s="138" t="s">
        <v>25</v>
      </c>
    </row>
    <row r="23" ht="6" customHeight="1" thickBot="1"/>
    <row r="24" spans="1:144" s="140" customFormat="1" ht="16.5" customHeight="1" thickBot="1">
      <c r="A24" s="139"/>
      <c r="B24" s="221" t="s">
        <v>12</v>
      </c>
      <c r="C24" s="222"/>
      <c r="D24" s="223" t="s">
        <v>13</v>
      </c>
      <c r="E24" s="224"/>
      <c r="F24" s="224"/>
      <c r="G24" s="224"/>
      <c r="H24" s="225"/>
      <c r="I24" s="223" t="s">
        <v>50</v>
      </c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5"/>
      <c r="AW24" s="223" t="s">
        <v>16</v>
      </c>
      <c r="AX24" s="224"/>
      <c r="AY24" s="224"/>
      <c r="AZ24" s="224"/>
      <c r="BA24" s="225"/>
      <c r="BB24" s="211"/>
      <c r="BC24" s="212"/>
      <c r="BD24" s="165"/>
      <c r="BE24" s="166"/>
      <c r="BF24" s="167" t="s">
        <v>20</v>
      </c>
      <c r="BG24" s="168"/>
      <c r="BH24" s="168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6"/>
      <c r="BU24" s="166"/>
      <c r="BV24" s="221" t="s">
        <v>12</v>
      </c>
      <c r="BW24" s="222"/>
      <c r="BX24" s="223" t="s">
        <v>13</v>
      </c>
      <c r="BY24" s="224"/>
      <c r="BZ24" s="224"/>
      <c r="CA24" s="224"/>
      <c r="CB24" s="225"/>
      <c r="CC24" s="223" t="s">
        <v>50</v>
      </c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5"/>
      <c r="DQ24" s="223" t="s">
        <v>16</v>
      </c>
      <c r="DR24" s="224"/>
      <c r="DS24" s="224"/>
      <c r="DT24" s="224"/>
      <c r="DU24" s="225"/>
      <c r="DX24" s="167" t="s">
        <v>20</v>
      </c>
      <c r="DY24" s="168"/>
      <c r="DZ24" s="168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6"/>
    </row>
    <row r="25" spans="1:144" s="143" customFormat="1" ht="18" customHeight="1">
      <c r="A25" s="141"/>
      <c r="B25" s="213">
        <v>1</v>
      </c>
      <c r="C25" s="214"/>
      <c r="D25" s="215">
        <f>$H$10</f>
        <v>0.3854166666666667</v>
      </c>
      <c r="E25" s="216"/>
      <c r="F25" s="216"/>
      <c r="G25" s="216"/>
      <c r="H25" s="217"/>
      <c r="I25" s="218" t="str">
        <f>$Q$16</f>
        <v>SG Borle</v>
      </c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142" t="s">
        <v>15</v>
      </c>
      <c r="AC25" s="218" t="str">
        <f>$Q$17</f>
        <v>SG Galgenberg</v>
      </c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9">
        <v>2</v>
      </c>
      <c r="AX25" s="220"/>
      <c r="AY25" s="142" t="s">
        <v>14</v>
      </c>
      <c r="AZ25" s="220">
        <v>0</v>
      </c>
      <c r="BA25" s="226"/>
      <c r="BB25" s="227"/>
      <c r="BC25" s="228"/>
      <c r="BD25" s="165"/>
      <c r="BE25" s="166"/>
      <c r="BF25" s="170">
        <f aca="true" t="shared" si="0" ref="BF25:BF39">IF(ISBLANK(AW25),"0",IF(AW25&gt;AZ25,3,IF(AW25=AZ25,1,0)))</f>
        <v>3</v>
      </c>
      <c r="BG25" s="170" t="s">
        <v>14</v>
      </c>
      <c r="BH25" s="170">
        <f aca="true" t="shared" si="1" ref="BH25:BH39">IF(ISBLANK(AZ25),"0",IF(AZ25&gt;AW25,3,IF(AZ25=AW25,1,0)))</f>
        <v>0</v>
      </c>
      <c r="BI25" s="169"/>
      <c r="BJ25" s="169"/>
      <c r="BK25" s="169"/>
      <c r="BL25" s="169"/>
      <c r="BM25" s="176" t="str">
        <f>$Q$20</f>
        <v>SG Achim Lager</v>
      </c>
      <c r="BN25" s="173">
        <f>COUNT($AW$27,$AW$30,$AZ$32,$AZ$35,$AW$37)</f>
        <v>5</v>
      </c>
      <c r="BO25" s="173">
        <f>SUM($BF$27+$BF$30+$BH$32+$BH$35+$BF$37)</f>
        <v>15</v>
      </c>
      <c r="BP25" s="173">
        <f>SUM($AW$27+$AW$30+$AZ$32+$AZ$35+$AW$37)</f>
        <v>15</v>
      </c>
      <c r="BQ25" s="174" t="s">
        <v>14</v>
      </c>
      <c r="BR25" s="173">
        <f>SUM($AZ$27+$AZ$30+$AW$32+$AW$35+$AZ$37)</f>
        <v>2</v>
      </c>
      <c r="BS25" s="175">
        <f aca="true" t="shared" si="2" ref="BS25:BS30">SUM(BP25-BR25)</f>
        <v>13</v>
      </c>
      <c r="BT25" s="166"/>
      <c r="BU25" s="166"/>
      <c r="BV25" s="213">
        <v>3</v>
      </c>
      <c r="BW25" s="214"/>
      <c r="BX25" s="215">
        <f>D26+$X$10+$AL$10</f>
        <v>0.4006944444444444</v>
      </c>
      <c r="BY25" s="216"/>
      <c r="BZ25" s="216"/>
      <c r="CA25" s="216"/>
      <c r="CB25" s="217"/>
      <c r="CC25" s="218" t="str">
        <f>$CC$16</f>
        <v>BSG Walterbau II</v>
      </c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142" t="s">
        <v>15</v>
      </c>
      <c r="CW25" s="218" t="str">
        <f>$CC$17</f>
        <v>Adler Weseke III</v>
      </c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9">
        <v>2</v>
      </c>
      <c r="DR25" s="220"/>
      <c r="DS25" s="142" t="s">
        <v>14</v>
      </c>
      <c r="DT25" s="220">
        <v>1</v>
      </c>
      <c r="DU25" s="226"/>
      <c r="DX25" s="170">
        <f>IF(ISBLANK(DQ25),"0",IF(DQ25&gt;DT25,3,IF(DQ25=DT25,1,0)))</f>
        <v>3</v>
      </c>
      <c r="DY25" s="170" t="s">
        <v>14</v>
      </c>
      <c r="DZ25" s="170">
        <f>IF(ISBLANK(DT25),"0",IF(DT25&gt;DQ25,3,IF(DT25=DQ25,1,0)))</f>
        <v>0</v>
      </c>
      <c r="EA25" s="169"/>
      <c r="EB25" s="169"/>
      <c r="EC25" s="169"/>
      <c r="ED25" s="169"/>
      <c r="EE25" s="169"/>
      <c r="EF25" s="169"/>
      <c r="EG25" s="176" t="str">
        <f>$CC$19</f>
        <v>BSG Siemens</v>
      </c>
      <c r="EH25" s="173">
        <f>COUNT($DT$26,$DQ$29,$DQ$33,$DT$37,$DT$39)</f>
        <v>5</v>
      </c>
      <c r="EI25" s="173">
        <f>SUM($DZ$26+$DX$29+$DX$33+$DZ$37+$DZ$39)</f>
        <v>11</v>
      </c>
      <c r="EJ25" s="173">
        <f>SUM($DT$26,$DQ$29,$DQ$33,$DT$37,$DT$39)</f>
        <v>8</v>
      </c>
      <c r="EK25" s="174" t="s">
        <v>14</v>
      </c>
      <c r="EL25" s="173">
        <f>SUM($DQ$26,$DT$29,$DT$33,$DQ$37,$DQ$39)</f>
        <v>2</v>
      </c>
      <c r="EM25" s="175">
        <f aca="true" t="shared" si="3" ref="EM25:EM30">SUM(EJ25-EL25)</f>
        <v>6</v>
      </c>
      <c r="EN25" s="166"/>
    </row>
    <row r="26" spans="1:144" s="140" customFormat="1" ht="18" customHeight="1">
      <c r="A26" s="139"/>
      <c r="B26" s="229">
        <v>2</v>
      </c>
      <c r="C26" s="230"/>
      <c r="D26" s="215">
        <f aca="true" t="shared" si="4" ref="D26:D38">D25+$U$10*$X$10+$AL$10</f>
        <v>0.39305555555555555</v>
      </c>
      <c r="E26" s="216"/>
      <c r="F26" s="216"/>
      <c r="G26" s="216"/>
      <c r="H26" s="217"/>
      <c r="I26" s="231" t="str">
        <f>$Q$18</f>
        <v>BSG Walterbau I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144" t="s">
        <v>15</v>
      </c>
      <c r="AC26" s="231" t="str">
        <f>$Q$19</f>
        <v>Westf. Gemen IV</v>
      </c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2">
        <v>0</v>
      </c>
      <c r="AX26" s="233"/>
      <c r="AY26" s="144" t="s">
        <v>14</v>
      </c>
      <c r="AZ26" s="233">
        <v>0</v>
      </c>
      <c r="BA26" s="234"/>
      <c r="BB26" s="235"/>
      <c r="BC26" s="236"/>
      <c r="BD26" s="165"/>
      <c r="BE26" s="166"/>
      <c r="BF26" s="170">
        <f t="shared" si="0"/>
        <v>1</v>
      </c>
      <c r="BG26" s="170" t="s">
        <v>14</v>
      </c>
      <c r="BH26" s="170">
        <f t="shared" si="1"/>
        <v>1</v>
      </c>
      <c r="BI26" s="169"/>
      <c r="BJ26" s="169"/>
      <c r="BK26" s="169"/>
      <c r="BL26" s="169"/>
      <c r="BM26" s="176" t="str">
        <f>$Q$16</f>
        <v>SG Borle</v>
      </c>
      <c r="BN26" s="173">
        <f>COUNT($AW$25,$AW$28,$AZ$30,$AZ$33,$AZ$36)</f>
        <v>5</v>
      </c>
      <c r="BO26" s="173">
        <f>SUM($BF$25+$BF$28+$BH$30+$BH$33+$BH$36)</f>
        <v>12</v>
      </c>
      <c r="BP26" s="173">
        <f>SUM($AW$25+$AW$28+$AZ$30+$AZ$33+$AZ$36)</f>
        <v>12</v>
      </c>
      <c r="BQ26" s="174" t="s">
        <v>14</v>
      </c>
      <c r="BR26" s="173">
        <f>SUM($AZ$25+$AZ$28+$AW$30+$AW$33+$AW$36)</f>
        <v>4</v>
      </c>
      <c r="BS26" s="175">
        <f t="shared" si="2"/>
        <v>8</v>
      </c>
      <c r="BT26" s="166"/>
      <c r="BU26" s="166"/>
      <c r="BV26" s="229">
        <v>4</v>
      </c>
      <c r="BW26" s="230"/>
      <c r="BX26" s="215">
        <f>BX25+$X$10+$AL$10</f>
        <v>0.40833333333333327</v>
      </c>
      <c r="BY26" s="216"/>
      <c r="BZ26" s="216"/>
      <c r="CA26" s="216"/>
      <c r="CB26" s="217"/>
      <c r="CC26" s="231" t="str">
        <f>$CC$18</f>
        <v>Blau Weiss Marbeck</v>
      </c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144" t="s">
        <v>15</v>
      </c>
      <c r="CW26" s="231" t="str">
        <f>$CC$19</f>
        <v>BSG Siemens</v>
      </c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2">
        <v>0</v>
      </c>
      <c r="DR26" s="233"/>
      <c r="DS26" s="144" t="s">
        <v>14</v>
      </c>
      <c r="DT26" s="233">
        <v>0</v>
      </c>
      <c r="DU26" s="234"/>
      <c r="DX26" s="170">
        <f aca="true" t="shared" si="5" ref="DX26:DX39">IF(ISBLANK(DQ26),"0",IF(DQ26&gt;DT26,3,IF(DQ26=DT26,1,0)))</f>
        <v>1</v>
      </c>
      <c r="DY26" s="170" t="s">
        <v>14</v>
      </c>
      <c r="DZ26" s="170">
        <f aca="true" t="shared" si="6" ref="DZ26:DZ39">IF(ISBLANK(DT26),"0",IF(DT26&gt;DQ26,3,IF(DT26=DQ26,1,0)))</f>
        <v>1</v>
      </c>
      <c r="EA26" s="169"/>
      <c r="EB26" s="169"/>
      <c r="EC26" s="169"/>
      <c r="ED26" s="169"/>
      <c r="EE26" s="169"/>
      <c r="EF26" s="169"/>
      <c r="EG26" s="176" t="str">
        <f>$CC$18</f>
        <v>Blau Weiss Marbeck</v>
      </c>
      <c r="EH26" s="173">
        <f>COUNT($DQ$26,$DT$28,$DQ$31,$DQ$35,$DT$38)</f>
        <v>5</v>
      </c>
      <c r="EI26" s="173">
        <f>SUM($DX$26+$DZ$28+$DX$31+$DX$35+$DZ$38)</f>
        <v>10</v>
      </c>
      <c r="EJ26" s="173">
        <f>SUM($DQ$26,$DT$28,$DQ$31,$DQ$35,$DT$38)</f>
        <v>5</v>
      </c>
      <c r="EK26" s="174" t="s">
        <v>14</v>
      </c>
      <c r="EL26" s="173">
        <f>SUM($DT$26,$DQ$28,$DT$31,$DT$35,$DQ$38)</f>
        <v>3</v>
      </c>
      <c r="EM26" s="175">
        <f t="shared" si="3"/>
        <v>2</v>
      </c>
      <c r="EN26" s="166"/>
    </row>
    <row r="27" spans="1:144" s="140" customFormat="1" ht="18" customHeight="1" thickBot="1">
      <c r="A27" s="139"/>
      <c r="B27" s="246">
        <v>5</v>
      </c>
      <c r="C27" s="247"/>
      <c r="D27" s="248">
        <f>BX26+$U$10*$X$10+$AL$10</f>
        <v>0.41597222222222213</v>
      </c>
      <c r="E27" s="249"/>
      <c r="F27" s="249"/>
      <c r="G27" s="249"/>
      <c r="H27" s="250"/>
      <c r="I27" s="237" t="str">
        <f>$Q$20</f>
        <v>SG Achim Lager</v>
      </c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145" t="s">
        <v>15</v>
      </c>
      <c r="AC27" s="237" t="str">
        <f>$Q$21</f>
        <v>BSG Ibena</v>
      </c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8">
        <v>5</v>
      </c>
      <c r="AX27" s="239"/>
      <c r="AY27" s="145" t="s">
        <v>14</v>
      </c>
      <c r="AZ27" s="239">
        <v>0</v>
      </c>
      <c r="BA27" s="240"/>
      <c r="BB27" s="241"/>
      <c r="BC27" s="242"/>
      <c r="BD27" s="165"/>
      <c r="BE27" s="166"/>
      <c r="BF27" s="170">
        <f t="shared" si="0"/>
        <v>3</v>
      </c>
      <c r="BG27" s="170" t="s">
        <v>14</v>
      </c>
      <c r="BH27" s="170">
        <f t="shared" si="1"/>
        <v>0</v>
      </c>
      <c r="BI27" s="169"/>
      <c r="BJ27" s="169"/>
      <c r="BK27" s="169"/>
      <c r="BL27" s="169"/>
      <c r="BM27" s="176" t="str">
        <f>$Q$21</f>
        <v>BSG Ibena</v>
      </c>
      <c r="BN27" s="173">
        <f>COUNT($AZ$27,$AZ$31,$AW$34,$AW$36,$AW$39)</f>
        <v>5</v>
      </c>
      <c r="BO27" s="173">
        <f>SUM($BH$27+$BH$31+$BF$34+$BF$36+$BF$39)</f>
        <v>9</v>
      </c>
      <c r="BP27" s="173">
        <f>SUM($AZ$27+$AZ$31+$AW$34+$AW$36+$AW$39)</f>
        <v>9</v>
      </c>
      <c r="BQ27" s="174" t="s">
        <v>14</v>
      </c>
      <c r="BR27" s="173">
        <f>SUM($AW$27+$AW$31+$AZ$34+$AZ$36+$AZ$39)</f>
        <v>9</v>
      </c>
      <c r="BS27" s="175">
        <f t="shared" si="2"/>
        <v>0</v>
      </c>
      <c r="BT27" s="166"/>
      <c r="BU27" s="166"/>
      <c r="BV27" s="246">
        <v>7</v>
      </c>
      <c r="BW27" s="247"/>
      <c r="BX27" s="248">
        <f>D28+$U$10*$X$10+$AL$10</f>
        <v>0.43124999999999986</v>
      </c>
      <c r="BY27" s="249"/>
      <c r="BZ27" s="249"/>
      <c r="CA27" s="249"/>
      <c r="CB27" s="250"/>
      <c r="CC27" s="237" t="str">
        <f>$CC$20</f>
        <v>VfL Ramsdorf III</v>
      </c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145" t="s">
        <v>15</v>
      </c>
      <c r="CW27" s="237" t="str">
        <f>$CC$21</f>
        <v>SG Beckmanns II</v>
      </c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8">
        <v>1</v>
      </c>
      <c r="DR27" s="239"/>
      <c r="DS27" s="145" t="s">
        <v>14</v>
      </c>
      <c r="DT27" s="239">
        <v>2</v>
      </c>
      <c r="DU27" s="240"/>
      <c r="DX27" s="170">
        <f t="shared" si="5"/>
        <v>0</v>
      </c>
      <c r="DY27" s="170" t="s">
        <v>14</v>
      </c>
      <c r="DZ27" s="170">
        <f t="shared" si="6"/>
        <v>3</v>
      </c>
      <c r="EA27" s="169"/>
      <c r="EB27" s="169"/>
      <c r="EC27" s="169"/>
      <c r="ED27" s="169"/>
      <c r="EE27" s="169"/>
      <c r="EF27" s="169"/>
      <c r="EG27" s="176" t="str">
        <f>$CC$16</f>
        <v>BSG Walterbau II</v>
      </c>
      <c r="EH27" s="173">
        <f>COUNT($DQ$25,$DQ$28,$DT$30,$DT$33,$DT$36)</f>
        <v>5</v>
      </c>
      <c r="EI27" s="173">
        <f>SUM($DX$25+$DX$28+$DZ$30+$DZ$33+$DZ$36)</f>
        <v>9</v>
      </c>
      <c r="EJ27" s="173">
        <f>SUM($DQ$25,$DQ$28,$DT$30,$DT$33,$DT$36)</f>
        <v>4</v>
      </c>
      <c r="EK27" s="174" t="s">
        <v>14</v>
      </c>
      <c r="EL27" s="173">
        <f>SUM($DT$25,$DT$28,$DQ$30,$DQ$33,$DQ$36)</f>
        <v>5</v>
      </c>
      <c r="EM27" s="175">
        <f t="shared" si="3"/>
        <v>-1</v>
      </c>
      <c r="EN27" s="166"/>
    </row>
    <row r="28" spans="1:144" s="140" customFormat="1" ht="18" customHeight="1">
      <c r="A28" s="139"/>
      <c r="B28" s="213">
        <v>6</v>
      </c>
      <c r="C28" s="214"/>
      <c r="D28" s="243">
        <f t="shared" si="4"/>
        <v>0.423611111111111</v>
      </c>
      <c r="E28" s="244"/>
      <c r="F28" s="244"/>
      <c r="G28" s="244"/>
      <c r="H28" s="245"/>
      <c r="I28" s="218" t="str">
        <f>$Q$16</f>
        <v>SG Borle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142" t="s">
        <v>15</v>
      </c>
      <c r="AC28" s="218" t="str">
        <f>$Q$18</f>
        <v>BSG Walterbau I</v>
      </c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9">
        <v>3</v>
      </c>
      <c r="AX28" s="220"/>
      <c r="AY28" s="142" t="s">
        <v>14</v>
      </c>
      <c r="AZ28" s="220">
        <v>0</v>
      </c>
      <c r="BA28" s="226"/>
      <c r="BB28" s="227"/>
      <c r="BC28" s="228"/>
      <c r="BD28" s="165"/>
      <c r="BE28" s="166"/>
      <c r="BF28" s="170">
        <f t="shared" si="0"/>
        <v>3</v>
      </c>
      <c r="BG28" s="170" t="s">
        <v>14</v>
      </c>
      <c r="BH28" s="170">
        <f t="shared" si="1"/>
        <v>0</v>
      </c>
      <c r="BI28" s="169"/>
      <c r="BJ28" s="169"/>
      <c r="BK28" s="169"/>
      <c r="BL28" s="169"/>
      <c r="BM28" s="176" t="str">
        <f>$Q$18</f>
        <v>BSG Walterbau I</v>
      </c>
      <c r="BN28" s="173">
        <f>COUNT($AW$26,$AZ$28,$AW$31,$AW$35,$AZ$38)</f>
        <v>5</v>
      </c>
      <c r="BO28" s="173">
        <f>SUM($BF$26+$BH$28+$BF$31+$BF$35+$BH$38)</f>
        <v>4</v>
      </c>
      <c r="BP28" s="173">
        <f>SUM($AW$26+$AZ$28+$AW$31+$AW$35+$AZ$38)</f>
        <v>3</v>
      </c>
      <c r="BQ28" s="174" t="s">
        <v>14</v>
      </c>
      <c r="BR28" s="173">
        <f>SUM($AZ$26+$AW$28+$AZ$31+$AZ$35+$AW$38)</f>
        <v>8</v>
      </c>
      <c r="BS28" s="175">
        <f t="shared" si="2"/>
        <v>-5</v>
      </c>
      <c r="BT28" s="166"/>
      <c r="BU28" s="166"/>
      <c r="BV28" s="213">
        <v>8</v>
      </c>
      <c r="BW28" s="214"/>
      <c r="BX28" s="243">
        <f>BX27+$U$10*$X$10+$AL$10</f>
        <v>0.4388888888888887</v>
      </c>
      <c r="BY28" s="244"/>
      <c r="BZ28" s="244"/>
      <c r="CA28" s="244"/>
      <c r="CB28" s="245"/>
      <c r="CC28" s="218" t="str">
        <f>$CC$16</f>
        <v>BSG Walterbau II</v>
      </c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142" t="s">
        <v>15</v>
      </c>
      <c r="CW28" s="218" t="str">
        <f>$CC$18</f>
        <v>Blau Weiss Marbeck</v>
      </c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9">
        <v>1</v>
      </c>
      <c r="DR28" s="220"/>
      <c r="DS28" s="142" t="s">
        <v>14</v>
      </c>
      <c r="DT28" s="220">
        <v>0</v>
      </c>
      <c r="DU28" s="226"/>
      <c r="DX28" s="170">
        <f t="shared" si="5"/>
        <v>3</v>
      </c>
      <c r="DY28" s="170" t="s">
        <v>14</v>
      </c>
      <c r="DZ28" s="170">
        <f t="shared" si="6"/>
        <v>0</v>
      </c>
      <c r="EA28" s="169"/>
      <c r="EB28" s="169"/>
      <c r="EC28" s="169"/>
      <c r="ED28" s="169"/>
      <c r="EE28" s="169"/>
      <c r="EF28" s="169"/>
      <c r="EG28" s="172" t="str">
        <f>$CC$17</f>
        <v>Adler Weseke III</v>
      </c>
      <c r="EH28" s="173">
        <f>COUNT($DT$25,$DT$29,$DQ$32,$DT$34,$DQ$38)</f>
        <v>5</v>
      </c>
      <c r="EI28" s="173">
        <f>SUM($DZ$25+$DZ$29+$DX$32+$DZ$34+$DX$38)</f>
        <v>7</v>
      </c>
      <c r="EJ28" s="173">
        <f>SUM($DT$25,$DT$29,$DQ$32,$DT$34,$DQ$38)</f>
        <v>8</v>
      </c>
      <c r="EK28" s="174" t="s">
        <v>14</v>
      </c>
      <c r="EL28" s="173">
        <f>SUM($DQ$25,$DQ$29,$DT$32,$DQ$34,$DT$38)</f>
        <v>6</v>
      </c>
      <c r="EM28" s="175">
        <f t="shared" si="3"/>
        <v>2</v>
      </c>
      <c r="EN28" s="166"/>
    </row>
    <row r="29" spans="1:144" s="140" customFormat="1" ht="18" customHeight="1">
      <c r="A29" s="139"/>
      <c r="B29" s="229">
        <v>9</v>
      </c>
      <c r="C29" s="230"/>
      <c r="D29" s="215">
        <f>BX28+$U$10*$X$10+$AL$10</f>
        <v>0.4465277777777776</v>
      </c>
      <c r="E29" s="216"/>
      <c r="F29" s="216"/>
      <c r="G29" s="216"/>
      <c r="H29" s="217"/>
      <c r="I29" s="231" t="str">
        <f>$Q$19</f>
        <v>Westf. Gemen IV</v>
      </c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144" t="s">
        <v>15</v>
      </c>
      <c r="AC29" s="231" t="str">
        <f>$Q$17</f>
        <v>SG Galgenberg</v>
      </c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2">
        <v>2</v>
      </c>
      <c r="AX29" s="233"/>
      <c r="AY29" s="144" t="s">
        <v>14</v>
      </c>
      <c r="AZ29" s="233">
        <v>0</v>
      </c>
      <c r="BA29" s="234"/>
      <c r="BB29" s="235"/>
      <c r="BC29" s="236"/>
      <c r="BD29" s="165"/>
      <c r="BE29" s="166"/>
      <c r="BF29" s="170">
        <f t="shared" si="0"/>
        <v>3</v>
      </c>
      <c r="BG29" s="170" t="s">
        <v>14</v>
      </c>
      <c r="BH29" s="170">
        <f t="shared" si="1"/>
        <v>0</v>
      </c>
      <c r="BI29" s="169"/>
      <c r="BJ29" s="169"/>
      <c r="BK29" s="169"/>
      <c r="BL29" s="169"/>
      <c r="BM29" s="176" t="str">
        <f>$Q$19</f>
        <v>Westf. Gemen IV</v>
      </c>
      <c r="BN29" s="173">
        <f>COUNT($AZ$26,$AW$29,$AW$33,$AZ$37,$AZ$39)</f>
        <v>5</v>
      </c>
      <c r="BO29" s="173">
        <f>SUM($BH$26+$BF$29+$BF$33+$BH$37+$BH$39)</f>
        <v>4</v>
      </c>
      <c r="BP29" s="173">
        <f>SUM($AZ$26+$AW$29+$AW$33+$AZ$37+$AZ$39)</f>
        <v>3</v>
      </c>
      <c r="BQ29" s="174" t="s">
        <v>14</v>
      </c>
      <c r="BR29" s="173">
        <f>SUM($AW$26+$AZ$29+$AZ$33+$AW$37+$AW$39)</f>
        <v>9</v>
      </c>
      <c r="BS29" s="175">
        <f t="shared" si="2"/>
        <v>-6</v>
      </c>
      <c r="BT29" s="166"/>
      <c r="BU29" s="166"/>
      <c r="BV29" s="229">
        <v>11</v>
      </c>
      <c r="BW29" s="230"/>
      <c r="BX29" s="215">
        <f>D30+$U$10*$X$10+$AL$10</f>
        <v>0.4618055555555553</v>
      </c>
      <c r="BY29" s="216"/>
      <c r="BZ29" s="216"/>
      <c r="CA29" s="216"/>
      <c r="CB29" s="217"/>
      <c r="CC29" s="231" t="str">
        <f>$CC$19</f>
        <v>BSG Siemens</v>
      </c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144" t="s">
        <v>15</v>
      </c>
      <c r="CW29" s="231" t="str">
        <f>$CC$17</f>
        <v>Adler Weseke III</v>
      </c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2">
        <v>1</v>
      </c>
      <c r="DR29" s="233"/>
      <c r="DS29" s="144" t="s">
        <v>14</v>
      </c>
      <c r="DT29" s="233">
        <v>1</v>
      </c>
      <c r="DU29" s="234"/>
      <c r="DX29" s="170">
        <f t="shared" si="5"/>
        <v>1</v>
      </c>
      <c r="DY29" s="170" t="s">
        <v>14</v>
      </c>
      <c r="DZ29" s="170">
        <f t="shared" si="6"/>
        <v>1</v>
      </c>
      <c r="EA29" s="169"/>
      <c r="EB29" s="169"/>
      <c r="EC29" s="169"/>
      <c r="ED29" s="169"/>
      <c r="EE29" s="169"/>
      <c r="EF29" s="169"/>
      <c r="EG29" s="176" t="str">
        <f>$CC$20</f>
        <v>VfL Ramsdorf III</v>
      </c>
      <c r="EH29" s="173">
        <f>COUNT($DQ$27,$DQ$30,$DT$32,$DT$35,$DQ$37)</f>
        <v>5</v>
      </c>
      <c r="EI29" s="173">
        <f>SUM($DX$27+$DX$30+$DZ$32+$DZ$35+$DX$37)</f>
        <v>3</v>
      </c>
      <c r="EJ29" s="173">
        <f>SUM($DQ$27,$DQ$30,$DT$32,$DT$35,$DQ$37)</f>
        <v>6</v>
      </c>
      <c r="EK29" s="174" t="s">
        <v>14</v>
      </c>
      <c r="EL29" s="173">
        <f>SUM($DT$27,$DT$30,$DQ$32,$DQ$35,$DT$37)</f>
        <v>9</v>
      </c>
      <c r="EM29" s="175">
        <f t="shared" si="3"/>
        <v>-3</v>
      </c>
      <c r="EN29" s="166"/>
    </row>
    <row r="30" spans="1:144" s="140" customFormat="1" ht="18" customHeight="1" thickBot="1">
      <c r="A30" s="139"/>
      <c r="B30" s="246">
        <v>10</v>
      </c>
      <c r="C30" s="247"/>
      <c r="D30" s="248">
        <f t="shared" si="4"/>
        <v>0.45416666666666644</v>
      </c>
      <c r="E30" s="249"/>
      <c r="F30" s="249"/>
      <c r="G30" s="249"/>
      <c r="H30" s="250"/>
      <c r="I30" s="237" t="str">
        <f>$Q$20</f>
        <v>SG Achim Lager</v>
      </c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145" t="s">
        <v>15</v>
      </c>
      <c r="AC30" s="237" t="str">
        <f>$Q$16</f>
        <v>SG Borle</v>
      </c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8">
        <v>3</v>
      </c>
      <c r="AX30" s="239"/>
      <c r="AY30" s="145" t="s">
        <v>14</v>
      </c>
      <c r="AZ30" s="239">
        <v>2</v>
      </c>
      <c r="BA30" s="240"/>
      <c r="BB30" s="241"/>
      <c r="BC30" s="242"/>
      <c r="BD30" s="165"/>
      <c r="BE30" s="166"/>
      <c r="BF30" s="170">
        <f t="shared" si="0"/>
        <v>3</v>
      </c>
      <c r="BG30" s="170" t="s">
        <v>14</v>
      </c>
      <c r="BH30" s="170">
        <f t="shared" si="1"/>
        <v>0</v>
      </c>
      <c r="BI30" s="169"/>
      <c r="BJ30" s="169"/>
      <c r="BK30" s="155"/>
      <c r="BL30" s="155"/>
      <c r="BM30" s="172" t="str">
        <f>$Q$17</f>
        <v>SG Galgenberg</v>
      </c>
      <c r="BN30" s="173">
        <f>COUNT($AZ$25,$AZ$29,$AW$32,$AZ$34,$AW$38)</f>
        <v>5</v>
      </c>
      <c r="BO30" s="173">
        <f>SUM($BH$25+$BH$29+$BF$32+$BH$34+$BF$38)</f>
        <v>0</v>
      </c>
      <c r="BP30" s="173">
        <f>SUM($AZ$25+$AZ$29+$AW$32+$AZ$34+$AW$38)</f>
        <v>0</v>
      </c>
      <c r="BQ30" s="174" t="s">
        <v>14</v>
      </c>
      <c r="BR30" s="173">
        <f>SUM($AW$25+$AW$29+$AZ$32+$AW$34+$AZ$38)</f>
        <v>10</v>
      </c>
      <c r="BS30" s="175">
        <f t="shared" si="2"/>
        <v>-10</v>
      </c>
      <c r="BT30" s="166"/>
      <c r="BU30" s="166"/>
      <c r="BV30" s="246">
        <v>12</v>
      </c>
      <c r="BW30" s="247"/>
      <c r="BX30" s="248">
        <f>BX29+$U$10*$X$10+$AL$10</f>
        <v>0.46944444444444416</v>
      </c>
      <c r="BY30" s="249"/>
      <c r="BZ30" s="249"/>
      <c r="CA30" s="249"/>
      <c r="CB30" s="250"/>
      <c r="CC30" s="237" t="str">
        <f>$CC$20</f>
        <v>VfL Ramsdorf III</v>
      </c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145" t="s">
        <v>15</v>
      </c>
      <c r="CW30" s="237" t="str">
        <f>$CC$16</f>
        <v>BSG Walterbau II</v>
      </c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8">
        <v>2</v>
      </c>
      <c r="DR30" s="239"/>
      <c r="DS30" s="145" t="s">
        <v>14</v>
      </c>
      <c r="DT30" s="239">
        <v>0</v>
      </c>
      <c r="DU30" s="240"/>
      <c r="DX30" s="170">
        <f t="shared" si="5"/>
        <v>3</v>
      </c>
      <c r="DY30" s="170" t="s">
        <v>14</v>
      </c>
      <c r="DZ30" s="170">
        <f t="shared" si="6"/>
        <v>0</v>
      </c>
      <c r="EA30" s="169"/>
      <c r="EB30" s="169"/>
      <c r="EC30" s="169"/>
      <c r="ED30" s="169"/>
      <c r="EE30" s="155"/>
      <c r="EF30" s="155"/>
      <c r="EG30" s="176" t="str">
        <f>$CC$21</f>
        <v>SG Beckmanns II</v>
      </c>
      <c r="EH30" s="173">
        <f>COUNT($DT$27,$DT$31,$DQ$34,$DQ$36,$DQ$39)</f>
        <v>5</v>
      </c>
      <c r="EI30" s="173">
        <f>SUM($DZ$27+$DZ$31+$DX$34+$DX$36+$DX$39)</f>
        <v>3</v>
      </c>
      <c r="EJ30" s="173">
        <f>SUM($DT$27,$DT$31,$DQ$34,$DQ$36,$DQ$39)</f>
        <v>4</v>
      </c>
      <c r="EK30" s="174" t="s">
        <v>14</v>
      </c>
      <c r="EL30" s="173">
        <f>SUM($DQ$27,$DQ$31,$DT$34,$DT$36,$DT$39)</f>
        <v>10</v>
      </c>
      <c r="EM30" s="175">
        <f t="shared" si="3"/>
        <v>-6</v>
      </c>
      <c r="EN30" s="166"/>
    </row>
    <row r="31" spans="1:144" s="140" customFormat="1" ht="18" customHeight="1">
      <c r="A31" s="139"/>
      <c r="B31" s="213">
        <v>13</v>
      </c>
      <c r="C31" s="214"/>
      <c r="D31" s="243">
        <f>BX30+$U$10*$X$10+$AL$10</f>
        <v>0.477083333333333</v>
      </c>
      <c r="E31" s="244"/>
      <c r="F31" s="244"/>
      <c r="G31" s="244"/>
      <c r="H31" s="245"/>
      <c r="I31" s="218" t="str">
        <f>$Q$18</f>
        <v>BSG Walterbau I</v>
      </c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142" t="s">
        <v>15</v>
      </c>
      <c r="AC31" s="218" t="str">
        <f>$Q$21</f>
        <v>BSG Ibena</v>
      </c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9">
        <v>1</v>
      </c>
      <c r="AX31" s="220"/>
      <c r="AY31" s="142" t="s">
        <v>14</v>
      </c>
      <c r="AZ31" s="220">
        <v>3</v>
      </c>
      <c r="BA31" s="226"/>
      <c r="BB31" s="227"/>
      <c r="BC31" s="228"/>
      <c r="BD31" s="165"/>
      <c r="BE31" s="166"/>
      <c r="BF31" s="170">
        <f t="shared" si="0"/>
        <v>0</v>
      </c>
      <c r="BG31" s="170" t="s">
        <v>14</v>
      </c>
      <c r="BH31" s="170">
        <f t="shared" si="1"/>
        <v>3</v>
      </c>
      <c r="BI31" s="169"/>
      <c r="BJ31" s="169"/>
      <c r="BK31" s="171"/>
      <c r="BL31" s="171"/>
      <c r="BT31" s="166"/>
      <c r="BU31" s="166"/>
      <c r="BV31" s="213">
        <v>15</v>
      </c>
      <c r="BW31" s="214"/>
      <c r="BX31" s="243">
        <f>D32+$U$10*$X$10+$AL$10</f>
        <v>0.49236111111111075</v>
      </c>
      <c r="BY31" s="244"/>
      <c r="BZ31" s="244"/>
      <c r="CA31" s="244"/>
      <c r="CB31" s="245"/>
      <c r="CC31" s="218" t="str">
        <f>$CC$18</f>
        <v>Blau Weiss Marbeck</v>
      </c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142" t="s">
        <v>15</v>
      </c>
      <c r="CW31" s="218" t="str">
        <f>$CC$21</f>
        <v>SG Beckmanns II</v>
      </c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9">
        <v>2</v>
      </c>
      <c r="DR31" s="220"/>
      <c r="DS31" s="142" t="s">
        <v>14</v>
      </c>
      <c r="DT31" s="220">
        <v>1</v>
      </c>
      <c r="DU31" s="226"/>
      <c r="DX31" s="170">
        <f t="shared" si="5"/>
        <v>3</v>
      </c>
      <c r="DY31" s="170" t="s">
        <v>14</v>
      </c>
      <c r="DZ31" s="170">
        <f t="shared" si="6"/>
        <v>0</v>
      </c>
      <c r="EA31" s="169"/>
      <c r="EB31" s="169"/>
      <c r="EC31" s="169"/>
      <c r="ED31" s="169"/>
      <c r="EE31" s="171"/>
      <c r="EF31" s="171"/>
      <c r="EN31" s="166"/>
    </row>
    <row r="32" spans="1:144" s="140" customFormat="1" ht="18" customHeight="1">
      <c r="A32" s="139"/>
      <c r="B32" s="229">
        <v>14</v>
      </c>
      <c r="C32" s="230"/>
      <c r="D32" s="215">
        <f t="shared" si="4"/>
        <v>0.4847222222222219</v>
      </c>
      <c r="E32" s="216"/>
      <c r="F32" s="216"/>
      <c r="G32" s="216"/>
      <c r="H32" s="217"/>
      <c r="I32" s="231" t="str">
        <f>$Q$17</f>
        <v>SG Galgenberg</v>
      </c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144" t="s">
        <v>15</v>
      </c>
      <c r="AC32" s="231" t="str">
        <f>$Q$20</f>
        <v>SG Achim Lager</v>
      </c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2">
        <v>0</v>
      </c>
      <c r="AX32" s="233"/>
      <c r="AY32" s="144" t="s">
        <v>14</v>
      </c>
      <c r="AZ32" s="233">
        <v>2</v>
      </c>
      <c r="BA32" s="234"/>
      <c r="BB32" s="235"/>
      <c r="BC32" s="236"/>
      <c r="BD32" s="165"/>
      <c r="BE32" s="166"/>
      <c r="BF32" s="170">
        <f t="shared" si="0"/>
        <v>0</v>
      </c>
      <c r="BG32" s="170" t="s">
        <v>14</v>
      </c>
      <c r="BH32" s="170">
        <f t="shared" si="1"/>
        <v>3</v>
      </c>
      <c r="BI32" s="169"/>
      <c r="BJ32" s="169"/>
      <c r="BK32" s="171"/>
      <c r="BL32" s="171"/>
      <c r="BT32" s="166"/>
      <c r="BU32" s="166"/>
      <c r="BV32" s="229">
        <v>16</v>
      </c>
      <c r="BW32" s="230"/>
      <c r="BX32" s="215">
        <f>BX31+$U$10*$X$10+$AL$10</f>
        <v>0.4999999999999996</v>
      </c>
      <c r="BY32" s="216"/>
      <c r="BZ32" s="216"/>
      <c r="CA32" s="216"/>
      <c r="CB32" s="217"/>
      <c r="CC32" s="231" t="str">
        <f>$CC$17</f>
        <v>Adler Weseke III</v>
      </c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144" t="s">
        <v>15</v>
      </c>
      <c r="CW32" s="231" t="str">
        <f>$CC$20</f>
        <v>VfL Ramsdorf III</v>
      </c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2">
        <v>3</v>
      </c>
      <c r="DR32" s="233"/>
      <c r="DS32" s="144" t="s">
        <v>14</v>
      </c>
      <c r="DT32" s="233">
        <v>2</v>
      </c>
      <c r="DU32" s="234"/>
      <c r="DX32" s="170">
        <f t="shared" si="5"/>
        <v>3</v>
      </c>
      <c r="DY32" s="170" t="s">
        <v>14</v>
      </c>
      <c r="DZ32" s="170">
        <f t="shared" si="6"/>
        <v>0</v>
      </c>
      <c r="EA32" s="169"/>
      <c r="EB32" s="169"/>
      <c r="EC32" s="169"/>
      <c r="ED32" s="169"/>
      <c r="EE32" s="171"/>
      <c r="EF32" s="171"/>
      <c r="EN32" s="166"/>
    </row>
    <row r="33" spans="1:144" s="140" customFormat="1" ht="18" customHeight="1" thickBot="1">
      <c r="A33" s="139"/>
      <c r="B33" s="246">
        <v>17</v>
      </c>
      <c r="C33" s="247"/>
      <c r="D33" s="248">
        <f>BX32+$U$10*$X$10+$AL$10</f>
        <v>0.5076388888888885</v>
      </c>
      <c r="E33" s="249"/>
      <c r="F33" s="249"/>
      <c r="G33" s="249"/>
      <c r="H33" s="250"/>
      <c r="I33" s="251" t="str">
        <f>$Q$19</f>
        <v>Westf. Gemen IV</v>
      </c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145" t="s">
        <v>15</v>
      </c>
      <c r="AC33" s="237" t="str">
        <f>$Q$16</f>
        <v>SG Borle</v>
      </c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8">
        <v>0</v>
      </c>
      <c r="AX33" s="239"/>
      <c r="AY33" s="145" t="s">
        <v>14</v>
      </c>
      <c r="AZ33" s="239">
        <v>3</v>
      </c>
      <c r="BA33" s="240"/>
      <c r="BB33" s="241"/>
      <c r="BC33" s="242"/>
      <c r="BD33" s="165"/>
      <c r="BE33" s="166"/>
      <c r="BF33" s="170">
        <f t="shared" si="0"/>
        <v>0</v>
      </c>
      <c r="BG33" s="170" t="s">
        <v>14</v>
      </c>
      <c r="BH33" s="170">
        <f t="shared" si="1"/>
        <v>3</v>
      </c>
      <c r="BI33" s="169"/>
      <c r="BJ33" s="169"/>
      <c r="BK33" s="171"/>
      <c r="BL33" s="171"/>
      <c r="BT33" s="166"/>
      <c r="BU33" s="166"/>
      <c r="BV33" s="246">
        <v>19</v>
      </c>
      <c r="BW33" s="247"/>
      <c r="BX33" s="248">
        <f>D34+$U$10*$X$10+$AL$10</f>
        <v>0.5229166666666663</v>
      </c>
      <c r="BY33" s="249"/>
      <c r="BZ33" s="249"/>
      <c r="CA33" s="249"/>
      <c r="CB33" s="250"/>
      <c r="CC33" s="251" t="str">
        <f>$CC$19</f>
        <v>BSG Siemens</v>
      </c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145" t="s">
        <v>15</v>
      </c>
      <c r="CW33" s="237" t="str">
        <f>$CC$16</f>
        <v>BSG Walterbau II</v>
      </c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8">
        <v>2</v>
      </c>
      <c r="DR33" s="239"/>
      <c r="DS33" s="145" t="s">
        <v>14</v>
      </c>
      <c r="DT33" s="239">
        <v>0</v>
      </c>
      <c r="DU33" s="240"/>
      <c r="DX33" s="170">
        <f t="shared" si="5"/>
        <v>3</v>
      </c>
      <c r="DY33" s="170" t="s">
        <v>14</v>
      </c>
      <c r="DZ33" s="170">
        <f t="shared" si="6"/>
        <v>0</v>
      </c>
      <c r="EA33" s="169"/>
      <c r="EB33" s="169"/>
      <c r="EC33" s="169"/>
      <c r="ED33" s="169"/>
      <c r="EE33" s="171"/>
      <c r="EF33" s="171"/>
      <c r="EN33" s="166"/>
    </row>
    <row r="34" spans="1:144" s="140" customFormat="1" ht="18" customHeight="1">
      <c r="A34" s="139"/>
      <c r="B34" s="213">
        <v>18</v>
      </c>
      <c r="C34" s="214"/>
      <c r="D34" s="243">
        <f t="shared" si="4"/>
        <v>0.5152777777777774</v>
      </c>
      <c r="E34" s="244"/>
      <c r="F34" s="244"/>
      <c r="G34" s="244"/>
      <c r="H34" s="245"/>
      <c r="I34" s="218" t="str">
        <f>$Q$21</f>
        <v>BSG Ibena</v>
      </c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142" t="s">
        <v>15</v>
      </c>
      <c r="AC34" s="218" t="str">
        <f>$Q$17</f>
        <v>SG Galgenberg</v>
      </c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9">
        <v>2</v>
      </c>
      <c r="AX34" s="220"/>
      <c r="AY34" s="142" t="s">
        <v>14</v>
      </c>
      <c r="AZ34" s="220">
        <v>0</v>
      </c>
      <c r="BA34" s="226"/>
      <c r="BB34" s="227"/>
      <c r="BC34" s="228"/>
      <c r="BD34" s="165"/>
      <c r="BE34" s="166"/>
      <c r="BF34" s="170">
        <f t="shared" si="0"/>
        <v>3</v>
      </c>
      <c r="BG34" s="170" t="s">
        <v>14</v>
      </c>
      <c r="BH34" s="170">
        <f t="shared" si="1"/>
        <v>0</v>
      </c>
      <c r="BI34" s="169"/>
      <c r="BJ34" s="169"/>
      <c r="BK34" s="171"/>
      <c r="BL34" s="171"/>
      <c r="BT34" s="166"/>
      <c r="BU34" s="166"/>
      <c r="BV34" s="213">
        <v>20</v>
      </c>
      <c r="BW34" s="214"/>
      <c r="BX34" s="243">
        <f>BX33+$U$10*$X$10+$AL$10</f>
        <v>0.5305555555555551</v>
      </c>
      <c r="BY34" s="244"/>
      <c r="BZ34" s="244"/>
      <c r="CA34" s="244"/>
      <c r="CB34" s="245"/>
      <c r="CC34" s="218" t="str">
        <f>$CC$21</f>
        <v>SG Beckmanns II</v>
      </c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142" t="s">
        <v>15</v>
      </c>
      <c r="CW34" s="218" t="str">
        <f>$CC$17</f>
        <v>Adler Weseke III</v>
      </c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9">
        <v>0</v>
      </c>
      <c r="DR34" s="220"/>
      <c r="DS34" s="142" t="s">
        <v>14</v>
      </c>
      <c r="DT34" s="220">
        <v>3</v>
      </c>
      <c r="DU34" s="226"/>
      <c r="DX34" s="170">
        <f t="shared" si="5"/>
        <v>0</v>
      </c>
      <c r="DY34" s="170" t="s">
        <v>14</v>
      </c>
      <c r="DZ34" s="170">
        <f t="shared" si="6"/>
        <v>3</v>
      </c>
      <c r="EA34" s="169"/>
      <c r="EB34" s="169"/>
      <c r="EC34" s="169"/>
      <c r="ED34" s="169"/>
      <c r="EE34" s="171"/>
      <c r="EF34" s="171"/>
      <c r="EN34" s="166"/>
    </row>
    <row r="35" spans="1:144" s="140" customFormat="1" ht="18" customHeight="1">
      <c r="A35" s="139"/>
      <c r="B35" s="229">
        <v>21</v>
      </c>
      <c r="C35" s="230"/>
      <c r="D35" s="215">
        <f>BX34+$U$10*$X$10+$AL$10</f>
        <v>0.538194444444444</v>
      </c>
      <c r="E35" s="216"/>
      <c r="F35" s="216"/>
      <c r="G35" s="216"/>
      <c r="H35" s="217"/>
      <c r="I35" s="231" t="str">
        <f>$Q$18</f>
        <v>BSG Walterbau I</v>
      </c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144" t="s">
        <v>15</v>
      </c>
      <c r="AC35" s="231" t="str">
        <f>$Q$20</f>
        <v>SG Achim Lager</v>
      </c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2">
        <v>0</v>
      </c>
      <c r="AX35" s="233"/>
      <c r="AY35" s="144" t="s">
        <v>14</v>
      </c>
      <c r="AZ35" s="233">
        <v>2</v>
      </c>
      <c r="BA35" s="234"/>
      <c r="BB35" s="235"/>
      <c r="BC35" s="236"/>
      <c r="BD35" s="165"/>
      <c r="BE35" s="166"/>
      <c r="BF35" s="170">
        <f t="shared" si="0"/>
        <v>0</v>
      </c>
      <c r="BG35" s="170" t="s">
        <v>14</v>
      </c>
      <c r="BH35" s="170">
        <f t="shared" si="1"/>
        <v>3</v>
      </c>
      <c r="BI35" s="169"/>
      <c r="BJ35" s="169"/>
      <c r="BK35" s="171"/>
      <c r="BL35" s="171"/>
      <c r="BT35" s="166"/>
      <c r="BU35" s="166"/>
      <c r="BV35" s="229">
        <v>23</v>
      </c>
      <c r="BW35" s="230"/>
      <c r="BX35" s="215">
        <f>D36+$U$10*$X$10+$AL$10</f>
        <v>0.5534722222222217</v>
      </c>
      <c r="BY35" s="216"/>
      <c r="BZ35" s="216"/>
      <c r="CA35" s="216"/>
      <c r="CB35" s="217"/>
      <c r="CC35" s="231" t="str">
        <f>$CC$18</f>
        <v>Blau Weiss Marbeck</v>
      </c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144" t="s">
        <v>15</v>
      </c>
      <c r="CW35" s="231" t="str">
        <f>$CC$20</f>
        <v>VfL Ramsdorf III</v>
      </c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2">
        <v>2</v>
      </c>
      <c r="DR35" s="233"/>
      <c r="DS35" s="144" t="s">
        <v>14</v>
      </c>
      <c r="DT35" s="233">
        <v>1</v>
      </c>
      <c r="DU35" s="234"/>
      <c r="DX35" s="170">
        <f t="shared" si="5"/>
        <v>3</v>
      </c>
      <c r="DY35" s="170" t="s">
        <v>14</v>
      </c>
      <c r="DZ35" s="170">
        <f t="shared" si="6"/>
        <v>0</v>
      </c>
      <c r="EA35" s="169"/>
      <c r="EB35" s="169"/>
      <c r="EC35" s="169"/>
      <c r="ED35" s="169"/>
      <c r="EE35" s="171"/>
      <c r="EF35" s="171"/>
      <c r="EN35" s="166"/>
    </row>
    <row r="36" spans="1:144" s="140" customFormat="1" ht="18" customHeight="1" thickBot="1">
      <c r="A36" s="139"/>
      <c r="B36" s="246">
        <v>22</v>
      </c>
      <c r="C36" s="247"/>
      <c r="D36" s="248">
        <f t="shared" si="4"/>
        <v>0.5458333333333328</v>
      </c>
      <c r="E36" s="249"/>
      <c r="F36" s="249"/>
      <c r="G36" s="249"/>
      <c r="H36" s="250"/>
      <c r="I36" s="237" t="str">
        <f>$Q$21</f>
        <v>BSG Ibena</v>
      </c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145" t="s">
        <v>15</v>
      </c>
      <c r="AC36" s="237" t="str">
        <f>$Q$16</f>
        <v>SG Borle</v>
      </c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8">
        <v>1</v>
      </c>
      <c r="AX36" s="239"/>
      <c r="AY36" s="145" t="s">
        <v>14</v>
      </c>
      <c r="AZ36" s="239">
        <v>2</v>
      </c>
      <c r="BA36" s="240"/>
      <c r="BB36" s="241"/>
      <c r="BC36" s="242"/>
      <c r="BD36" s="165"/>
      <c r="BE36" s="166"/>
      <c r="BF36" s="170">
        <f t="shared" si="0"/>
        <v>0</v>
      </c>
      <c r="BG36" s="170" t="s">
        <v>14</v>
      </c>
      <c r="BH36" s="170">
        <f t="shared" si="1"/>
        <v>3</v>
      </c>
      <c r="BI36" s="169"/>
      <c r="BJ36" s="169"/>
      <c r="BK36" s="169"/>
      <c r="BL36" s="169"/>
      <c r="BT36" s="166"/>
      <c r="BU36" s="166"/>
      <c r="BV36" s="246">
        <v>24</v>
      </c>
      <c r="BW36" s="247"/>
      <c r="BX36" s="248">
        <f>BX35+$U$10*$X$10+$AL$10</f>
        <v>0.5611111111111106</v>
      </c>
      <c r="BY36" s="249"/>
      <c r="BZ36" s="249"/>
      <c r="CA36" s="249"/>
      <c r="CB36" s="250"/>
      <c r="CC36" s="237" t="str">
        <f>$CC$21</f>
        <v>SG Beckmanns II</v>
      </c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145" t="s">
        <v>15</v>
      </c>
      <c r="CW36" s="237" t="str">
        <f>$CC$16</f>
        <v>BSG Walterbau II</v>
      </c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8">
        <v>0</v>
      </c>
      <c r="DR36" s="239"/>
      <c r="DS36" s="145" t="s">
        <v>14</v>
      </c>
      <c r="DT36" s="239">
        <v>1</v>
      </c>
      <c r="DU36" s="240"/>
      <c r="DX36" s="170">
        <f t="shared" si="5"/>
        <v>0</v>
      </c>
      <c r="DY36" s="170" t="s">
        <v>14</v>
      </c>
      <c r="DZ36" s="170">
        <f t="shared" si="6"/>
        <v>3</v>
      </c>
      <c r="EA36" s="169"/>
      <c r="EB36" s="169"/>
      <c r="EC36" s="169"/>
      <c r="ED36" s="169"/>
      <c r="EE36" s="169"/>
      <c r="EF36" s="169"/>
      <c r="EN36" s="166"/>
    </row>
    <row r="37" spans="1:144" s="140" customFormat="1" ht="18" customHeight="1">
      <c r="A37" s="139"/>
      <c r="B37" s="258">
        <v>25</v>
      </c>
      <c r="C37" s="259"/>
      <c r="D37" s="260">
        <f>BX36+$U$10*$X$10+$AL$10</f>
        <v>0.5687499999999994</v>
      </c>
      <c r="E37" s="261"/>
      <c r="F37" s="261"/>
      <c r="G37" s="261"/>
      <c r="H37" s="262"/>
      <c r="I37" s="252" t="str">
        <f>$Q$20</f>
        <v>SG Achim Lager</v>
      </c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146" t="s">
        <v>15</v>
      </c>
      <c r="AC37" s="252" t="str">
        <f>$Q$19</f>
        <v>Westf. Gemen IV</v>
      </c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3">
        <v>3</v>
      </c>
      <c r="AX37" s="254"/>
      <c r="AY37" s="146" t="s">
        <v>14</v>
      </c>
      <c r="AZ37" s="254">
        <v>0</v>
      </c>
      <c r="BA37" s="255"/>
      <c r="BB37" s="256"/>
      <c r="BC37" s="257"/>
      <c r="BD37" s="165"/>
      <c r="BE37" s="166"/>
      <c r="BF37" s="170">
        <f t="shared" si="0"/>
        <v>3</v>
      </c>
      <c r="BG37" s="170" t="s">
        <v>14</v>
      </c>
      <c r="BH37" s="170">
        <f t="shared" si="1"/>
        <v>0</v>
      </c>
      <c r="BI37" s="169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66"/>
      <c r="BU37" s="166"/>
      <c r="BV37" s="258">
        <v>27</v>
      </c>
      <c r="BW37" s="259"/>
      <c r="BX37" s="260">
        <f>D38+$U$10*$X$10+$AL$10</f>
        <v>0.5840277777777771</v>
      </c>
      <c r="BY37" s="261"/>
      <c r="BZ37" s="261"/>
      <c r="CA37" s="261"/>
      <c r="CB37" s="262"/>
      <c r="CC37" s="252" t="str">
        <f>$CC$20</f>
        <v>VfL Ramsdorf III</v>
      </c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146" t="s">
        <v>15</v>
      </c>
      <c r="CW37" s="252" t="str">
        <f>$CC$19</f>
        <v>BSG Siemens</v>
      </c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3">
        <v>0</v>
      </c>
      <c r="DR37" s="254"/>
      <c r="DS37" s="146" t="s">
        <v>14</v>
      </c>
      <c r="DT37" s="254">
        <v>2</v>
      </c>
      <c r="DU37" s="255"/>
      <c r="DX37" s="170">
        <f t="shared" si="5"/>
        <v>0</v>
      </c>
      <c r="DY37" s="170" t="s">
        <v>14</v>
      </c>
      <c r="DZ37" s="170">
        <f t="shared" si="6"/>
        <v>3</v>
      </c>
      <c r="EA37" s="169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66"/>
    </row>
    <row r="38" spans="1:144" s="140" customFormat="1" ht="18" customHeight="1">
      <c r="A38" s="139"/>
      <c r="B38" s="229">
        <v>26</v>
      </c>
      <c r="C38" s="230"/>
      <c r="D38" s="215">
        <f t="shared" si="4"/>
        <v>0.5763888888888883</v>
      </c>
      <c r="E38" s="216"/>
      <c r="F38" s="216"/>
      <c r="G38" s="216"/>
      <c r="H38" s="217"/>
      <c r="I38" s="231" t="str">
        <f>$Q$17</f>
        <v>SG Galgenberg</v>
      </c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144" t="s">
        <v>15</v>
      </c>
      <c r="AC38" s="231" t="str">
        <f>$Q$18</f>
        <v>BSG Walterbau I</v>
      </c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2">
        <v>0</v>
      </c>
      <c r="AX38" s="233"/>
      <c r="AY38" s="144" t="s">
        <v>14</v>
      </c>
      <c r="AZ38" s="233">
        <v>2</v>
      </c>
      <c r="BA38" s="234"/>
      <c r="BB38" s="235"/>
      <c r="BC38" s="236"/>
      <c r="BD38" s="165"/>
      <c r="BE38" s="166"/>
      <c r="BF38" s="170">
        <f t="shared" si="0"/>
        <v>0</v>
      </c>
      <c r="BG38" s="170" t="s">
        <v>14</v>
      </c>
      <c r="BH38" s="170">
        <f t="shared" si="1"/>
        <v>3</v>
      </c>
      <c r="BI38" s="169"/>
      <c r="BJ38" s="169"/>
      <c r="BK38" s="171"/>
      <c r="BL38" s="171"/>
      <c r="BM38" s="176"/>
      <c r="BN38" s="173"/>
      <c r="BO38" s="173"/>
      <c r="BP38" s="174"/>
      <c r="BQ38" s="173"/>
      <c r="BR38" s="175"/>
      <c r="BS38" s="169"/>
      <c r="BT38" s="166"/>
      <c r="BU38" s="166"/>
      <c r="BV38" s="229">
        <v>28</v>
      </c>
      <c r="BW38" s="230"/>
      <c r="BX38" s="215">
        <f>BX37+$U$10*$X$10+$AL$10</f>
        <v>0.591666666666666</v>
      </c>
      <c r="BY38" s="216"/>
      <c r="BZ38" s="216"/>
      <c r="CA38" s="216"/>
      <c r="CB38" s="217"/>
      <c r="CC38" s="231" t="str">
        <f>$CC$17</f>
        <v>Adler Weseke III</v>
      </c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144" t="s">
        <v>15</v>
      </c>
      <c r="CW38" s="231" t="str">
        <f>$CC$18</f>
        <v>Blau Weiss Marbeck</v>
      </c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2">
        <v>0</v>
      </c>
      <c r="DR38" s="233"/>
      <c r="DS38" s="144" t="s">
        <v>14</v>
      </c>
      <c r="DT38" s="233">
        <v>1</v>
      </c>
      <c r="DU38" s="234"/>
      <c r="DX38" s="170">
        <f t="shared" si="5"/>
        <v>0</v>
      </c>
      <c r="DY38" s="170" t="s">
        <v>14</v>
      </c>
      <c r="DZ38" s="170">
        <f t="shared" si="6"/>
        <v>3</v>
      </c>
      <c r="EA38" s="169"/>
      <c r="EB38" s="169"/>
      <c r="EC38" s="169"/>
      <c r="ED38" s="169"/>
      <c r="EE38" s="171"/>
      <c r="EF38" s="171"/>
      <c r="EG38" s="176"/>
      <c r="EH38" s="173"/>
      <c r="EI38" s="173"/>
      <c r="EJ38" s="174"/>
      <c r="EK38" s="173"/>
      <c r="EL38" s="175"/>
      <c r="EM38" s="169"/>
      <c r="EN38" s="166"/>
    </row>
    <row r="39" spans="1:144" s="140" customFormat="1" ht="18" customHeight="1" thickBot="1">
      <c r="A39" s="139"/>
      <c r="B39" s="263">
        <v>29</v>
      </c>
      <c r="C39" s="264"/>
      <c r="D39" s="248">
        <f>BX38+$U$10*$X$10+$AL$10</f>
        <v>0.5993055555555549</v>
      </c>
      <c r="E39" s="249"/>
      <c r="F39" s="249"/>
      <c r="G39" s="249"/>
      <c r="H39" s="250"/>
      <c r="I39" s="265" t="str">
        <f>$Q$21</f>
        <v>BSG Ibena</v>
      </c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147" t="s">
        <v>15</v>
      </c>
      <c r="AC39" s="265" t="str">
        <f>$Q$19</f>
        <v>Westf. Gemen IV</v>
      </c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73">
        <v>3</v>
      </c>
      <c r="AX39" s="274"/>
      <c r="AY39" s="147" t="s">
        <v>14</v>
      </c>
      <c r="AZ39" s="274">
        <v>1</v>
      </c>
      <c r="BA39" s="275"/>
      <c r="BB39" s="269"/>
      <c r="BC39" s="270"/>
      <c r="BD39" s="165"/>
      <c r="BE39" s="166"/>
      <c r="BF39" s="170">
        <f t="shared" si="0"/>
        <v>3</v>
      </c>
      <c r="BG39" s="170" t="s">
        <v>14</v>
      </c>
      <c r="BH39" s="170">
        <f t="shared" si="1"/>
        <v>0</v>
      </c>
      <c r="BI39" s="169"/>
      <c r="BJ39" s="169"/>
      <c r="BK39" s="171"/>
      <c r="BL39" s="171"/>
      <c r="BM39" s="176"/>
      <c r="BN39" s="173"/>
      <c r="BO39" s="173"/>
      <c r="BP39" s="174"/>
      <c r="BQ39" s="173"/>
      <c r="BR39" s="177"/>
      <c r="BS39" s="169"/>
      <c r="BT39" s="166"/>
      <c r="BU39" s="166"/>
      <c r="BV39" s="263">
        <v>30</v>
      </c>
      <c r="BW39" s="264"/>
      <c r="BX39" s="248">
        <f>D39+$U$10*$X$10+$AL$10</f>
        <v>0.6069444444444437</v>
      </c>
      <c r="BY39" s="249"/>
      <c r="BZ39" s="249"/>
      <c r="CA39" s="249"/>
      <c r="CB39" s="250"/>
      <c r="CC39" s="265" t="str">
        <f>$CC$21</f>
        <v>SG Beckmanns II</v>
      </c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147" t="s">
        <v>15</v>
      </c>
      <c r="CW39" s="265" t="str">
        <f>$CC$19</f>
        <v>BSG Siemens</v>
      </c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73">
        <v>1</v>
      </c>
      <c r="DR39" s="274"/>
      <c r="DS39" s="147" t="s">
        <v>14</v>
      </c>
      <c r="DT39" s="274">
        <v>3</v>
      </c>
      <c r="DU39" s="275"/>
      <c r="DX39" s="170">
        <f t="shared" si="5"/>
        <v>0</v>
      </c>
      <c r="DY39" s="170" t="s">
        <v>14</v>
      </c>
      <c r="DZ39" s="170">
        <f t="shared" si="6"/>
        <v>3</v>
      </c>
      <c r="EA39" s="169"/>
      <c r="EB39" s="169"/>
      <c r="EC39" s="169"/>
      <c r="ED39" s="169"/>
      <c r="EE39" s="171"/>
      <c r="EF39" s="171"/>
      <c r="EG39" s="176"/>
      <c r="EH39" s="173"/>
      <c r="EI39" s="173"/>
      <c r="EJ39" s="174"/>
      <c r="EK39" s="173"/>
      <c r="EL39" s="177"/>
      <c r="EM39" s="169"/>
      <c r="EN39" s="166"/>
    </row>
    <row r="40" spans="1:125" s="140" customFormat="1" ht="18" customHeight="1" thickBot="1">
      <c r="A40" s="139"/>
      <c r="B40" s="120"/>
      <c r="C40" s="138" t="s">
        <v>24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65"/>
      <c r="BE40" s="166"/>
      <c r="BF40" s="170"/>
      <c r="BG40" s="170"/>
      <c r="BH40" s="170"/>
      <c r="BI40" s="169"/>
      <c r="BJ40" s="169"/>
      <c r="BK40" s="171"/>
      <c r="BL40" s="171"/>
      <c r="BM40" s="172"/>
      <c r="BN40" s="173"/>
      <c r="BO40" s="173"/>
      <c r="BP40" s="174"/>
      <c r="BQ40" s="173"/>
      <c r="BR40" s="175"/>
      <c r="BS40" s="169"/>
      <c r="BT40" s="166"/>
      <c r="BU40" s="166"/>
      <c r="BV40" s="120"/>
      <c r="BW40" s="138" t="s">
        <v>24</v>
      </c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</row>
    <row r="41" spans="1:125" s="140" customFormat="1" ht="18" customHeight="1" thickBot="1">
      <c r="A41" s="139"/>
      <c r="B41" s="120"/>
      <c r="C41" s="120"/>
      <c r="D41" s="120"/>
      <c r="E41" s="120"/>
      <c r="F41" s="120"/>
      <c r="G41" s="120"/>
      <c r="H41" s="120"/>
      <c r="I41" s="271" t="str">
        <f>O15</f>
        <v>Gruppe A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3" t="s">
        <v>23</v>
      </c>
      <c r="AJ41" s="224"/>
      <c r="AK41" s="225"/>
      <c r="AL41" s="224" t="s">
        <v>17</v>
      </c>
      <c r="AM41" s="224"/>
      <c r="AN41" s="224"/>
      <c r="AO41" s="223" t="s">
        <v>18</v>
      </c>
      <c r="AP41" s="224"/>
      <c r="AQ41" s="224"/>
      <c r="AR41" s="224"/>
      <c r="AS41" s="225"/>
      <c r="AT41" s="224" t="s">
        <v>19</v>
      </c>
      <c r="AU41" s="224"/>
      <c r="AV41" s="272"/>
      <c r="AW41" s="120"/>
      <c r="AX41" s="120"/>
      <c r="AY41" s="120"/>
      <c r="AZ41" s="120"/>
      <c r="BA41" s="120"/>
      <c r="BB41" s="120"/>
      <c r="BC41" s="120"/>
      <c r="BD41" s="165"/>
      <c r="BE41" s="166"/>
      <c r="BF41" s="170"/>
      <c r="BG41" s="170"/>
      <c r="BH41" s="170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6"/>
      <c r="BU41" s="166"/>
      <c r="BV41" s="120"/>
      <c r="BW41" s="120"/>
      <c r="BX41" s="120"/>
      <c r="BY41" s="120"/>
      <c r="BZ41" s="120"/>
      <c r="CA41" s="120"/>
      <c r="CB41" s="120"/>
      <c r="CC41" s="271" t="str">
        <f>CA15</f>
        <v>Gruppe B</v>
      </c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3" t="s">
        <v>23</v>
      </c>
      <c r="DD41" s="224"/>
      <c r="DE41" s="225"/>
      <c r="DF41" s="224" t="s">
        <v>17</v>
      </c>
      <c r="DG41" s="224"/>
      <c r="DH41" s="224"/>
      <c r="DI41" s="223" t="s">
        <v>18</v>
      </c>
      <c r="DJ41" s="224"/>
      <c r="DK41" s="224"/>
      <c r="DL41" s="224"/>
      <c r="DM41" s="225"/>
      <c r="DN41" s="224" t="s">
        <v>19</v>
      </c>
      <c r="DO41" s="224"/>
      <c r="DP41" s="272"/>
      <c r="DQ41" s="120"/>
      <c r="DR41" s="120"/>
      <c r="DS41" s="120"/>
      <c r="DT41" s="120"/>
      <c r="DU41" s="120"/>
    </row>
    <row r="42" spans="9:125" ht="19.5" customHeight="1">
      <c r="I42" s="276" t="s">
        <v>7</v>
      </c>
      <c r="J42" s="277"/>
      <c r="K42" s="278" t="str">
        <f>$BM$25</f>
        <v>SG Achim Lager</v>
      </c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9"/>
      <c r="AI42" s="266">
        <f>$BN$25</f>
        <v>5</v>
      </c>
      <c r="AJ42" s="267"/>
      <c r="AK42" s="268"/>
      <c r="AL42" s="266">
        <f>$BO$25</f>
        <v>15</v>
      </c>
      <c r="AM42" s="267"/>
      <c r="AN42" s="268"/>
      <c r="AO42" s="266">
        <f>$BP$25</f>
        <v>15</v>
      </c>
      <c r="AP42" s="267"/>
      <c r="AQ42" s="183" t="s">
        <v>14</v>
      </c>
      <c r="AR42" s="267">
        <f>$BR$25</f>
        <v>2</v>
      </c>
      <c r="AS42" s="268"/>
      <c r="AT42" s="283">
        <f>$BS$25</f>
        <v>13</v>
      </c>
      <c r="AU42" s="284"/>
      <c r="AV42" s="285"/>
      <c r="BF42" s="170"/>
      <c r="BG42" s="170"/>
      <c r="BH42" s="170"/>
      <c r="BV42" s="120"/>
      <c r="BW42" s="120"/>
      <c r="BX42" s="120"/>
      <c r="BY42" s="120"/>
      <c r="BZ42" s="120"/>
      <c r="CA42" s="120"/>
      <c r="CB42" s="120"/>
      <c r="CC42" s="276" t="s">
        <v>7</v>
      </c>
      <c r="CD42" s="277"/>
      <c r="CE42" s="278" t="str">
        <f>$EG$25</f>
        <v>BSG Siemens</v>
      </c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9"/>
      <c r="DC42" s="266">
        <f aca="true" t="shared" si="7" ref="DC42:DC47">$EH25</f>
        <v>5</v>
      </c>
      <c r="DD42" s="267"/>
      <c r="DE42" s="268"/>
      <c r="DF42" s="266">
        <f aca="true" t="shared" si="8" ref="DF42:DF47">$EI25</f>
        <v>11</v>
      </c>
      <c r="DG42" s="267"/>
      <c r="DH42" s="268"/>
      <c r="DI42" s="266">
        <f aca="true" t="shared" si="9" ref="DI42:DI47">$EJ25</f>
        <v>8</v>
      </c>
      <c r="DJ42" s="267"/>
      <c r="DK42" s="183" t="s">
        <v>14</v>
      </c>
      <c r="DL42" s="267">
        <f aca="true" t="shared" si="10" ref="DL42:DL47">$EL25</f>
        <v>2</v>
      </c>
      <c r="DM42" s="268"/>
      <c r="DN42" s="283">
        <f aca="true" t="shared" si="11" ref="DN42:DN47">$EM25</f>
        <v>6</v>
      </c>
      <c r="DO42" s="284"/>
      <c r="DP42" s="285"/>
      <c r="DQ42" s="120"/>
      <c r="DR42" s="120"/>
      <c r="DS42" s="120"/>
      <c r="DT42" s="120"/>
      <c r="DU42" s="120"/>
    </row>
    <row r="43" spans="9:125" ht="19.5" customHeight="1">
      <c r="I43" s="286" t="s">
        <v>8</v>
      </c>
      <c r="J43" s="287"/>
      <c r="K43" s="288" t="str">
        <f>$BM$26</f>
        <v>SG Borle</v>
      </c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9"/>
      <c r="AI43" s="290">
        <f>$BN$26</f>
        <v>5</v>
      </c>
      <c r="AJ43" s="291"/>
      <c r="AK43" s="292"/>
      <c r="AL43" s="290">
        <f>$BO$26</f>
        <v>12</v>
      </c>
      <c r="AM43" s="291"/>
      <c r="AN43" s="292"/>
      <c r="AO43" s="290">
        <f>$BP$26</f>
        <v>12</v>
      </c>
      <c r="AP43" s="291"/>
      <c r="AQ43" s="184" t="s">
        <v>14</v>
      </c>
      <c r="AR43" s="291">
        <f>$BR$26</f>
        <v>4</v>
      </c>
      <c r="AS43" s="292"/>
      <c r="AT43" s="293">
        <f>$BS$26</f>
        <v>8</v>
      </c>
      <c r="AU43" s="294"/>
      <c r="AV43" s="295"/>
      <c r="BV43" s="120"/>
      <c r="BW43" s="120"/>
      <c r="BX43" s="120"/>
      <c r="BY43" s="120"/>
      <c r="BZ43" s="120"/>
      <c r="CA43" s="120"/>
      <c r="CB43" s="120"/>
      <c r="CC43" s="286" t="s">
        <v>8</v>
      </c>
      <c r="CD43" s="287"/>
      <c r="CE43" s="288" t="str">
        <f>$EG$26</f>
        <v>Blau Weiss Marbeck</v>
      </c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9"/>
      <c r="DC43" s="290">
        <f t="shared" si="7"/>
        <v>5</v>
      </c>
      <c r="DD43" s="291"/>
      <c r="DE43" s="292"/>
      <c r="DF43" s="290">
        <f t="shared" si="8"/>
        <v>10</v>
      </c>
      <c r="DG43" s="291"/>
      <c r="DH43" s="292"/>
      <c r="DI43" s="290">
        <f t="shared" si="9"/>
        <v>5</v>
      </c>
      <c r="DJ43" s="291"/>
      <c r="DK43" s="184" t="s">
        <v>14</v>
      </c>
      <c r="DL43" s="291">
        <f t="shared" si="10"/>
        <v>3</v>
      </c>
      <c r="DM43" s="292"/>
      <c r="DN43" s="293">
        <f t="shared" si="11"/>
        <v>2</v>
      </c>
      <c r="DO43" s="294"/>
      <c r="DP43" s="295"/>
      <c r="DQ43" s="120"/>
      <c r="DR43" s="120"/>
      <c r="DS43" s="120"/>
      <c r="DT43" s="120"/>
      <c r="DU43" s="120"/>
    </row>
    <row r="44" spans="9:125" ht="19.5" customHeight="1">
      <c r="I44" s="296" t="s">
        <v>9</v>
      </c>
      <c r="J44" s="297"/>
      <c r="K44" s="298" t="str">
        <f>$BM$27</f>
        <v>BSG Ibena</v>
      </c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80">
        <f>$BN$27</f>
        <v>5</v>
      </c>
      <c r="AJ44" s="281"/>
      <c r="AK44" s="282"/>
      <c r="AL44" s="281">
        <f>$BO$27</f>
        <v>9</v>
      </c>
      <c r="AM44" s="281"/>
      <c r="AN44" s="281"/>
      <c r="AO44" s="280">
        <f>$BP$27</f>
        <v>9</v>
      </c>
      <c r="AP44" s="281"/>
      <c r="AQ44" s="148" t="s">
        <v>14</v>
      </c>
      <c r="AR44" s="281">
        <f>$BR$27</f>
        <v>9</v>
      </c>
      <c r="AS44" s="282"/>
      <c r="AT44" s="299">
        <f>$BS$27</f>
        <v>0</v>
      </c>
      <c r="AU44" s="299"/>
      <c r="AV44" s="300"/>
      <c r="BV44" s="120"/>
      <c r="BW44" s="120"/>
      <c r="BX44" s="120"/>
      <c r="BY44" s="120"/>
      <c r="BZ44" s="120"/>
      <c r="CA44" s="120"/>
      <c r="CB44" s="120"/>
      <c r="CC44" s="296" t="s">
        <v>9</v>
      </c>
      <c r="CD44" s="297"/>
      <c r="CE44" s="298" t="str">
        <f>$EG$27</f>
        <v>BSG Walterbau II</v>
      </c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8"/>
      <c r="DB44" s="298"/>
      <c r="DC44" s="280">
        <f t="shared" si="7"/>
        <v>5</v>
      </c>
      <c r="DD44" s="281"/>
      <c r="DE44" s="282"/>
      <c r="DF44" s="281">
        <f t="shared" si="8"/>
        <v>9</v>
      </c>
      <c r="DG44" s="281"/>
      <c r="DH44" s="281"/>
      <c r="DI44" s="280">
        <f t="shared" si="9"/>
        <v>4</v>
      </c>
      <c r="DJ44" s="281"/>
      <c r="DK44" s="148" t="s">
        <v>14</v>
      </c>
      <c r="DL44" s="281">
        <f t="shared" si="10"/>
        <v>5</v>
      </c>
      <c r="DM44" s="282"/>
      <c r="DN44" s="299">
        <f t="shared" si="11"/>
        <v>-1</v>
      </c>
      <c r="DO44" s="299"/>
      <c r="DP44" s="300"/>
      <c r="DQ44" s="120"/>
      <c r="DR44" s="120"/>
      <c r="DS44" s="120"/>
      <c r="DT44" s="120"/>
      <c r="DU44" s="120"/>
    </row>
    <row r="45" spans="9:125" ht="19.5" customHeight="1">
      <c r="I45" s="296" t="s">
        <v>10</v>
      </c>
      <c r="J45" s="297"/>
      <c r="K45" s="298" t="str">
        <f>$BM$28</f>
        <v>BSG Walterbau I</v>
      </c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80">
        <f>$BN$28</f>
        <v>5</v>
      </c>
      <c r="AJ45" s="281"/>
      <c r="AK45" s="282"/>
      <c r="AL45" s="281">
        <f>$BO$28</f>
        <v>4</v>
      </c>
      <c r="AM45" s="281"/>
      <c r="AN45" s="281"/>
      <c r="AO45" s="280">
        <f>$BP$28</f>
        <v>3</v>
      </c>
      <c r="AP45" s="281"/>
      <c r="AQ45" s="148" t="s">
        <v>14</v>
      </c>
      <c r="AR45" s="281">
        <f>$BR$28</f>
        <v>8</v>
      </c>
      <c r="AS45" s="282"/>
      <c r="AT45" s="299">
        <f>$BS$28</f>
        <v>-5</v>
      </c>
      <c r="AU45" s="299"/>
      <c r="AV45" s="300"/>
      <c r="BV45" s="120"/>
      <c r="BW45" s="120"/>
      <c r="BX45" s="120"/>
      <c r="BY45" s="120"/>
      <c r="BZ45" s="120"/>
      <c r="CA45" s="120"/>
      <c r="CB45" s="120"/>
      <c r="CC45" s="296" t="s">
        <v>10</v>
      </c>
      <c r="CD45" s="297"/>
      <c r="CE45" s="298" t="str">
        <f>$EG$28</f>
        <v>Adler Weseke III</v>
      </c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298"/>
      <c r="DC45" s="280">
        <f t="shared" si="7"/>
        <v>5</v>
      </c>
      <c r="DD45" s="281"/>
      <c r="DE45" s="282"/>
      <c r="DF45" s="281">
        <f t="shared" si="8"/>
        <v>7</v>
      </c>
      <c r="DG45" s="281"/>
      <c r="DH45" s="281"/>
      <c r="DI45" s="280">
        <f t="shared" si="9"/>
        <v>8</v>
      </c>
      <c r="DJ45" s="281"/>
      <c r="DK45" s="148" t="s">
        <v>14</v>
      </c>
      <c r="DL45" s="281">
        <f t="shared" si="10"/>
        <v>6</v>
      </c>
      <c r="DM45" s="282"/>
      <c r="DN45" s="299">
        <f t="shared" si="11"/>
        <v>2</v>
      </c>
      <c r="DO45" s="299"/>
      <c r="DP45" s="300"/>
      <c r="DQ45" s="120"/>
      <c r="DR45" s="120"/>
      <c r="DS45" s="120"/>
      <c r="DT45" s="120"/>
      <c r="DU45" s="120"/>
    </row>
    <row r="46" spans="1:125" s="150" customFormat="1" ht="19.5" customHeight="1">
      <c r="A46" s="149"/>
      <c r="B46" s="120"/>
      <c r="C46" s="120"/>
      <c r="D46" s="120"/>
      <c r="E46" s="120"/>
      <c r="F46" s="120"/>
      <c r="G46" s="120"/>
      <c r="H46" s="120"/>
      <c r="I46" s="296" t="s">
        <v>11</v>
      </c>
      <c r="J46" s="297"/>
      <c r="K46" s="298" t="str">
        <f>$BM$29</f>
        <v>Westf. Gemen IV</v>
      </c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80">
        <f>$BN$29</f>
        <v>5</v>
      </c>
      <c r="AJ46" s="281"/>
      <c r="AK46" s="282"/>
      <c r="AL46" s="281">
        <f>$BO$29</f>
        <v>4</v>
      </c>
      <c r="AM46" s="281"/>
      <c r="AN46" s="281"/>
      <c r="AO46" s="280">
        <f>$BP$29</f>
        <v>3</v>
      </c>
      <c r="AP46" s="281"/>
      <c r="AQ46" s="148" t="s">
        <v>14</v>
      </c>
      <c r="AR46" s="281">
        <f>$BR$29</f>
        <v>9</v>
      </c>
      <c r="AS46" s="282"/>
      <c r="AT46" s="299">
        <f>$BS$29</f>
        <v>-6</v>
      </c>
      <c r="AU46" s="299"/>
      <c r="AV46" s="300"/>
      <c r="AW46" s="120"/>
      <c r="AX46" s="120"/>
      <c r="AY46" s="120"/>
      <c r="AZ46" s="120"/>
      <c r="BA46" s="120"/>
      <c r="BB46" s="120"/>
      <c r="BC46" s="120"/>
      <c r="BD46" s="178"/>
      <c r="BE46" s="179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79"/>
      <c r="BU46" s="179"/>
      <c r="BV46" s="120"/>
      <c r="BW46" s="120"/>
      <c r="BX46" s="120"/>
      <c r="BY46" s="120"/>
      <c r="BZ46" s="120"/>
      <c r="CA46" s="120"/>
      <c r="CB46" s="120"/>
      <c r="CC46" s="296" t="s">
        <v>11</v>
      </c>
      <c r="CD46" s="297"/>
      <c r="CE46" s="298" t="str">
        <f>$EG$29</f>
        <v>VfL Ramsdorf III</v>
      </c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80">
        <f t="shared" si="7"/>
        <v>5</v>
      </c>
      <c r="DD46" s="281"/>
      <c r="DE46" s="282"/>
      <c r="DF46" s="281">
        <f t="shared" si="8"/>
        <v>3</v>
      </c>
      <c r="DG46" s="281"/>
      <c r="DH46" s="281"/>
      <c r="DI46" s="280">
        <f t="shared" si="9"/>
        <v>6</v>
      </c>
      <c r="DJ46" s="281"/>
      <c r="DK46" s="148" t="s">
        <v>14</v>
      </c>
      <c r="DL46" s="281">
        <f t="shared" si="10"/>
        <v>9</v>
      </c>
      <c r="DM46" s="282"/>
      <c r="DN46" s="299">
        <f t="shared" si="11"/>
        <v>-3</v>
      </c>
      <c r="DO46" s="299"/>
      <c r="DP46" s="300"/>
      <c r="DQ46" s="120"/>
      <c r="DR46" s="120"/>
      <c r="DS46" s="120"/>
      <c r="DT46" s="120"/>
      <c r="DU46" s="120"/>
    </row>
    <row r="47" spans="9:125" ht="19.5" customHeight="1" thickBot="1">
      <c r="I47" s="301" t="s">
        <v>61</v>
      </c>
      <c r="J47" s="302"/>
      <c r="K47" s="303" t="str">
        <f>$BM$30</f>
        <v>SG Galgenberg</v>
      </c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4">
        <f>$BN$30</f>
        <v>5</v>
      </c>
      <c r="AJ47" s="305"/>
      <c r="AK47" s="306"/>
      <c r="AL47" s="305">
        <f>$BO$30</f>
        <v>0</v>
      </c>
      <c r="AM47" s="305"/>
      <c r="AN47" s="305"/>
      <c r="AO47" s="304">
        <f>$BP$30</f>
        <v>0</v>
      </c>
      <c r="AP47" s="305"/>
      <c r="AQ47" s="151" t="s">
        <v>14</v>
      </c>
      <c r="AR47" s="305">
        <f>$BR$30</f>
        <v>10</v>
      </c>
      <c r="AS47" s="306"/>
      <c r="AT47" s="307">
        <f>$BS$30</f>
        <v>-10</v>
      </c>
      <c r="AU47" s="307"/>
      <c r="AV47" s="308"/>
      <c r="BV47" s="120"/>
      <c r="BW47" s="120"/>
      <c r="BX47" s="120"/>
      <c r="BY47" s="120"/>
      <c r="BZ47" s="120"/>
      <c r="CA47" s="120"/>
      <c r="CB47" s="120"/>
      <c r="CC47" s="301" t="s">
        <v>61</v>
      </c>
      <c r="CD47" s="302"/>
      <c r="CE47" s="303" t="str">
        <f>$EG$30</f>
        <v>SG Beckmanns II</v>
      </c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4">
        <f t="shared" si="7"/>
        <v>5</v>
      </c>
      <c r="DD47" s="305"/>
      <c r="DE47" s="306"/>
      <c r="DF47" s="305">
        <f t="shared" si="8"/>
        <v>3</v>
      </c>
      <c r="DG47" s="305"/>
      <c r="DH47" s="305"/>
      <c r="DI47" s="304">
        <f t="shared" si="9"/>
        <v>4</v>
      </c>
      <c r="DJ47" s="305"/>
      <c r="DK47" s="151" t="s">
        <v>14</v>
      </c>
      <c r="DL47" s="305">
        <f t="shared" si="10"/>
        <v>10</v>
      </c>
      <c r="DM47" s="306"/>
      <c r="DN47" s="307">
        <f t="shared" si="11"/>
        <v>-6</v>
      </c>
      <c r="DO47" s="307"/>
      <c r="DP47" s="308"/>
      <c r="DQ47" s="120"/>
      <c r="DR47" s="120"/>
      <c r="DS47" s="120"/>
      <c r="DT47" s="120"/>
      <c r="DU47" s="120"/>
    </row>
    <row r="48" spans="27:30" ht="12.75">
      <c r="AA48" s="139"/>
      <c r="AB48" s="139"/>
      <c r="AC48" s="139"/>
      <c r="AD48" s="139"/>
    </row>
    <row r="49" spans="27:30" ht="12.75">
      <c r="AA49" s="139"/>
      <c r="AB49" s="139"/>
      <c r="AC49" s="139"/>
      <c r="AD49" s="139"/>
    </row>
    <row r="50" spans="27:30" ht="12.75">
      <c r="AA50" s="139"/>
      <c r="AB50" s="139"/>
      <c r="AC50" s="139"/>
      <c r="AD50" s="139"/>
    </row>
    <row r="51" spans="57:80" ht="12.75">
      <c r="BE51" s="153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53"/>
      <c r="BU51" s="153"/>
      <c r="BV51" s="182"/>
      <c r="BW51" s="182"/>
      <c r="BX51" s="152"/>
      <c r="BY51" s="152"/>
      <c r="BZ51" s="152"/>
      <c r="CA51" s="123"/>
      <c r="CB51" s="123"/>
    </row>
    <row r="52" spans="57:80" ht="12.75">
      <c r="BE52" s="153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53"/>
      <c r="BU52" s="153"/>
      <c r="BV52" s="182"/>
      <c r="BW52" s="182"/>
      <c r="BX52" s="152"/>
      <c r="BY52" s="152"/>
      <c r="BZ52" s="152"/>
      <c r="CA52" s="123"/>
      <c r="CB52" s="123"/>
    </row>
    <row r="53" spans="57:80" ht="12.75">
      <c r="BE53" s="153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53"/>
      <c r="BU53" s="153"/>
      <c r="BV53" s="182"/>
      <c r="BW53" s="182"/>
      <c r="BX53" s="152"/>
      <c r="BY53" s="152"/>
      <c r="BZ53" s="152"/>
      <c r="CA53" s="123"/>
      <c r="CB53" s="123"/>
    </row>
  </sheetData>
  <sheetProtection/>
  <mergeCells count="333">
    <mergeCell ref="DL47:DM47"/>
    <mergeCell ref="DN47:DP47"/>
    <mergeCell ref="CC46:CD46"/>
    <mergeCell ref="CE46:DB46"/>
    <mergeCell ref="DC46:DE46"/>
    <mergeCell ref="DF46:DH46"/>
    <mergeCell ref="DI46:DJ46"/>
    <mergeCell ref="DL46:DM46"/>
    <mergeCell ref="DN46:DP46"/>
    <mergeCell ref="CC47:CD47"/>
    <mergeCell ref="CE47:DB47"/>
    <mergeCell ref="DC47:DE47"/>
    <mergeCell ref="DF47:DH47"/>
    <mergeCell ref="DI47:DJ47"/>
    <mergeCell ref="DI45:DJ45"/>
    <mergeCell ref="DL45:DM45"/>
    <mergeCell ref="DN45:DP45"/>
    <mergeCell ref="CC44:CD44"/>
    <mergeCell ref="CE44:DB44"/>
    <mergeCell ref="CC45:CD45"/>
    <mergeCell ref="CE45:DB45"/>
    <mergeCell ref="DC45:DE45"/>
    <mergeCell ref="DF45:DH45"/>
    <mergeCell ref="DN43:DP43"/>
    <mergeCell ref="DC44:DE44"/>
    <mergeCell ref="DF44:DH44"/>
    <mergeCell ref="DI44:DJ44"/>
    <mergeCell ref="DL44:DM44"/>
    <mergeCell ref="DN44:DP44"/>
    <mergeCell ref="DF41:DH41"/>
    <mergeCell ref="DI41:DM41"/>
    <mergeCell ref="DL42:DM42"/>
    <mergeCell ref="DN42:DP42"/>
    <mergeCell ref="CC43:CD43"/>
    <mergeCell ref="CE43:DB43"/>
    <mergeCell ref="DC43:DE43"/>
    <mergeCell ref="DF43:DH43"/>
    <mergeCell ref="DI43:DJ43"/>
    <mergeCell ref="DL43:DM43"/>
    <mergeCell ref="CC39:CU39"/>
    <mergeCell ref="CW39:DP39"/>
    <mergeCell ref="DN41:DP41"/>
    <mergeCell ref="CC42:CD42"/>
    <mergeCell ref="CE42:DB42"/>
    <mergeCell ref="DC42:DE42"/>
    <mergeCell ref="DF42:DH42"/>
    <mergeCell ref="DI42:DJ42"/>
    <mergeCell ref="CC41:DB41"/>
    <mergeCell ref="DC41:DE41"/>
    <mergeCell ref="DQ39:DR39"/>
    <mergeCell ref="DT39:DU39"/>
    <mergeCell ref="BV38:BW38"/>
    <mergeCell ref="BX38:CB38"/>
    <mergeCell ref="CC38:CU38"/>
    <mergeCell ref="CW38:DP38"/>
    <mergeCell ref="DQ38:DR38"/>
    <mergeCell ref="DT38:DU38"/>
    <mergeCell ref="BV39:BW39"/>
    <mergeCell ref="BX39:CB39"/>
    <mergeCell ref="BV36:BW36"/>
    <mergeCell ref="BX36:CB36"/>
    <mergeCell ref="CC36:CU36"/>
    <mergeCell ref="CW36:DP36"/>
    <mergeCell ref="BV37:BW37"/>
    <mergeCell ref="BX37:CB37"/>
    <mergeCell ref="CC37:CU37"/>
    <mergeCell ref="CW37:DP37"/>
    <mergeCell ref="DQ37:DR37"/>
    <mergeCell ref="DT37:DU37"/>
    <mergeCell ref="DQ36:DR36"/>
    <mergeCell ref="DT36:DU36"/>
    <mergeCell ref="DQ35:DR35"/>
    <mergeCell ref="DT35:DU35"/>
    <mergeCell ref="DQ34:DR34"/>
    <mergeCell ref="DT34:DU34"/>
    <mergeCell ref="BV35:BW35"/>
    <mergeCell ref="BX35:CB35"/>
    <mergeCell ref="BV34:BW34"/>
    <mergeCell ref="BX34:CB34"/>
    <mergeCell ref="CC34:CU34"/>
    <mergeCell ref="CW34:DP34"/>
    <mergeCell ref="CC35:CU35"/>
    <mergeCell ref="CW35:DP35"/>
    <mergeCell ref="BV32:BW32"/>
    <mergeCell ref="BX32:CB32"/>
    <mergeCell ref="CC32:CU32"/>
    <mergeCell ref="CW32:DP32"/>
    <mergeCell ref="BV33:BW33"/>
    <mergeCell ref="BX33:CB33"/>
    <mergeCell ref="CC33:CU33"/>
    <mergeCell ref="CW33:DP33"/>
    <mergeCell ref="CW30:DP30"/>
    <mergeCell ref="CC31:CU31"/>
    <mergeCell ref="CW31:DP31"/>
    <mergeCell ref="DQ33:DR33"/>
    <mergeCell ref="DT33:DU33"/>
    <mergeCell ref="DQ32:DR32"/>
    <mergeCell ref="DT32:DU32"/>
    <mergeCell ref="DQ31:DR31"/>
    <mergeCell ref="DT31:DU31"/>
    <mergeCell ref="BX29:CB29"/>
    <mergeCell ref="CC29:CU29"/>
    <mergeCell ref="CW29:DP29"/>
    <mergeCell ref="DQ30:DR30"/>
    <mergeCell ref="DT30:DU30"/>
    <mergeCell ref="BV31:BW31"/>
    <mergeCell ref="BX31:CB31"/>
    <mergeCell ref="BV30:BW30"/>
    <mergeCell ref="BX30:CB30"/>
    <mergeCell ref="CC30:CU30"/>
    <mergeCell ref="DT28:DU28"/>
    <mergeCell ref="DQ27:DR27"/>
    <mergeCell ref="DT27:DU27"/>
    <mergeCell ref="BV28:BW28"/>
    <mergeCell ref="BX28:CB28"/>
    <mergeCell ref="CC28:CU28"/>
    <mergeCell ref="CW28:DP28"/>
    <mergeCell ref="DQ24:DU24"/>
    <mergeCell ref="DQ26:DR26"/>
    <mergeCell ref="DT26:DU26"/>
    <mergeCell ref="BV27:BW27"/>
    <mergeCell ref="BX27:CB27"/>
    <mergeCell ref="BV26:BW26"/>
    <mergeCell ref="BX26:CB26"/>
    <mergeCell ref="CC26:CU26"/>
    <mergeCell ref="CW26:DP26"/>
    <mergeCell ref="CC27:CU27"/>
    <mergeCell ref="AT47:AV47"/>
    <mergeCell ref="BV25:BW25"/>
    <mergeCell ref="BX25:CB25"/>
    <mergeCell ref="CC25:CU25"/>
    <mergeCell ref="CW25:DP25"/>
    <mergeCell ref="BV24:BW24"/>
    <mergeCell ref="BX24:CB24"/>
    <mergeCell ref="CC24:DP24"/>
    <mergeCell ref="CW27:DP27"/>
    <mergeCell ref="BV29:BW29"/>
    <mergeCell ref="I47:J47"/>
    <mergeCell ref="K47:AH47"/>
    <mergeCell ref="AI47:AK47"/>
    <mergeCell ref="AL47:AN47"/>
    <mergeCell ref="AO47:AP47"/>
    <mergeCell ref="AR47:AS47"/>
    <mergeCell ref="I46:J46"/>
    <mergeCell ref="K46:AH46"/>
    <mergeCell ref="AI46:AK46"/>
    <mergeCell ref="AL46:AN46"/>
    <mergeCell ref="DQ25:DR25"/>
    <mergeCell ref="DT25:DU25"/>
    <mergeCell ref="AT46:AV46"/>
    <mergeCell ref="DQ29:DR29"/>
    <mergeCell ref="DT29:DU29"/>
    <mergeCell ref="DQ28:DR28"/>
    <mergeCell ref="AO46:AP46"/>
    <mergeCell ref="AR46:AS46"/>
    <mergeCell ref="AT44:AV44"/>
    <mergeCell ref="I45:J45"/>
    <mergeCell ref="K45:AH45"/>
    <mergeCell ref="AI45:AK45"/>
    <mergeCell ref="AL45:AN45"/>
    <mergeCell ref="AO45:AP45"/>
    <mergeCell ref="AR45:AS45"/>
    <mergeCell ref="AT45:AV45"/>
    <mergeCell ref="AT42:AV42"/>
    <mergeCell ref="I43:J43"/>
    <mergeCell ref="K43:AH43"/>
    <mergeCell ref="AI43:AK43"/>
    <mergeCell ref="AL43:AN43"/>
    <mergeCell ref="AO43:AP43"/>
    <mergeCell ref="AR43:AS43"/>
    <mergeCell ref="AT43:AV43"/>
    <mergeCell ref="I42:J42"/>
    <mergeCell ref="K42:AH42"/>
    <mergeCell ref="AI42:AK42"/>
    <mergeCell ref="AL42:AN42"/>
    <mergeCell ref="AO44:AP44"/>
    <mergeCell ref="AR44:AS44"/>
    <mergeCell ref="I44:J44"/>
    <mergeCell ref="K44:AH44"/>
    <mergeCell ref="AI44:AK44"/>
    <mergeCell ref="AL44:AN44"/>
    <mergeCell ref="AO42:AP42"/>
    <mergeCell ref="AR42:AS42"/>
    <mergeCell ref="BB39:BC39"/>
    <mergeCell ref="I41:AH41"/>
    <mergeCell ref="AI41:AK41"/>
    <mergeCell ref="AL41:AN41"/>
    <mergeCell ref="AO41:AS41"/>
    <mergeCell ref="AT41:AV41"/>
    <mergeCell ref="AW39:AX39"/>
    <mergeCell ref="AZ39:BA39"/>
    <mergeCell ref="BB38:BC38"/>
    <mergeCell ref="B37:C37"/>
    <mergeCell ref="D37:H37"/>
    <mergeCell ref="B39:C39"/>
    <mergeCell ref="D39:H39"/>
    <mergeCell ref="I39:AA39"/>
    <mergeCell ref="AC39:AV39"/>
    <mergeCell ref="B38:C38"/>
    <mergeCell ref="D38:H38"/>
    <mergeCell ref="I38:AA38"/>
    <mergeCell ref="AC38:AV38"/>
    <mergeCell ref="AW38:AX38"/>
    <mergeCell ref="AZ38:BA38"/>
    <mergeCell ref="BB36:BC36"/>
    <mergeCell ref="B35:C35"/>
    <mergeCell ref="D35:H35"/>
    <mergeCell ref="I37:AA37"/>
    <mergeCell ref="AC37:AV37"/>
    <mergeCell ref="AW37:AX37"/>
    <mergeCell ref="AZ37:BA37"/>
    <mergeCell ref="BB37:BC37"/>
    <mergeCell ref="B36:C36"/>
    <mergeCell ref="D36:H36"/>
    <mergeCell ref="I36:AA36"/>
    <mergeCell ref="AC36:AV36"/>
    <mergeCell ref="AW36:AX36"/>
    <mergeCell ref="AZ36:BA36"/>
    <mergeCell ref="BB34:BC34"/>
    <mergeCell ref="B33:C33"/>
    <mergeCell ref="D33:H33"/>
    <mergeCell ref="I35:AA35"/>
    <mergeCell ref="AC35:AV35"/>
    <mergeCell ref="AW35:AX35"/>
    <mergeCell ref="AZ35:BA35"/>
    <mergeCell ref="BB35:BC35"/>
    <mergeCell ref="B34:C34"/>
    <mergeCell ref="D34:H34"/>
    <mergeCell ref="I34:AA34"/>
    <mergeCell ref="AC34:AV34"/>
    <mergeCell ref="AW34:AX34"/>
    <mergeCell ref="AZ34:BA34"/>
    <mergeCell ref="BB32:BC32"/>
    <mergeCell ref="B31:C31"/>
    <mergeCell ref="D31:H31"/>
    <mergeCell ref="I33:AA33"/>
    <mergeCell ref="AC33:AV33"/>
    <mergeCell ref="AW33:AX33"/>
    <mergeCell ref="AZ33:BA33"/>
    <mergeCell ref="BB33:BC33"/>
    <mergeCell ref="B32:C32"/>
    <mergeCell ref="D32:H32"/>
    <mergeCell ref="I32:AA32"/>
    <mergeCell ref="AC32:AV32"/>
    <mergeCell ref="AW32:AX32"/>
    <mergeCell ref="AZ32:BA32"/>
    <mergeCell ref="BB30:BC30"/>
    <mergeCell ref="B29:C29"/>
    <mergeCell ref="D29:H29"/>
    <mergeCell ref="I31:AA31"/>
    <mergeCell ref="AC31:AV31"/>
    <mergeCell ref="AW31:AX31"/>
    <mergeCell ref="AZ31:BA31"/>
    <mergeCell ref="BB31:BC31"/>
    <mergeCell ref="B30:C30"/>
    <mergeCell ref="D30:H30"/>
    <mergeCell ref="I30:AA30"/>
    <mergeCell ref="AC30:AV30"/>
    <mergeCell ref="AW30:AX30"/>
    <mergeCell ref="AZ30:BA30"/>
    <mergeCell ref="AZ28:BA28"/>
    <mergeCell ref="BB28:BC28"/>
    <mergeCell ref="B27:C27"/>
    <mergeCell ref="D27:H27"/>
    <mergeCell ref="I29:AA29"/>
    <mergeCell ref="AC29:AV29"/>
    <mergeCell ref="AW29:AX29"/>
    <mergeCell ref="AZ29:BA29"/>
    <mergeCell ref="BB29:BC29"/>
    <mergeCell ref="I27:AA27"/>
    <mergeCell ref="AC27:AV27"/>
    <mergeCell ref="AW27:AX27"/>
    <mergeCell ref="AZ27:BA27"/>
    <mergeCell ref="BB27:BC27"/>
    <mergeCell ref="B28:C28"/>
    <mergeCell ref="D28:H28"/>
    <mergeCell ref="I28:AA28"/>
    <mergeCell ref="AC28:AV28"/>
    <mergeCell ref="AW28:AX28"/>
    <mergeCell ref="BB25:BC25"/>
    <mergeCell ref="B26:C26"/>
    <mergeCell ref="D26:H26"/>
    <mergeCell ref="I26:AA26"/>
    <mergeCell ref="AC26:AV26"/>
    <mergeCell ref="AW26:AX26"/>
    <mergeCell ref="AZ26:BA26"/>
    <mergeCell ref="BB26:BC26"/>
    <mergeCell ref="B25:C25"/>
    <mergeCell ref="D25:H25"/>
    <mergeCell ref="I25:AA25"/>
    <mergeCell ref="AC25:AV25"/>
    <mergeCell ref="AW25:AX25"/>
    <mergeCell ref="B24:C24"/>
    <mergeCell ref="D24:H24"/>
    <mergeCell ref="I24:AV24"/>
    <mergeCell ref="AW24:BA24"/>
    <mergeCell ref="AZ25:BA25"/>
    <mergeCell ref="Q17:AO17"/>
    <mergeCell ref="O18:P18"/>
    <mergeCell ref="Q18:AO18"/>
    <mergeCell ref="O19:P19"/>
    <mergeCell ref="Q20:AO20"/>
    <mergeCell ref="BB24:BC24"/>
    <mergeCell ref="A2:AP2"/>
    <mergeCell ref="A3:AP3"/>
    <mergeCell ref="A4:AP4"/>
    <mergeCell ref="K6:AF6"/>
    <mergeCell ref="O21:P21"/>
    <mergeCell ref="Q21:AO21"/>
    <mergeCell ref="O15:AO15"/>
    <mergeCell ref="O16:P16"/>
    <mergeCell ref="Q16:AO16"/>
    <mergeCell ref="O17:P17"/>
    <mergeCell ref="CC19:DA19"/>
    <mergeCell ref="CA20:CB20"/>
    <mergeCell ref="CC20:DA20"/>
    <mergeCell ref="B8:AM8"/>
    <mergeCell ref="H10:L10"/>
    <mergeCell ref="U10:V10"/>
    <mergeCell ref="X10:AB10"/>
    <mergeCell ref="AL10:AP10"/>
    <mergeCell ref="Q19:AO19"/>
    <mergeCell ref="O20:P20"/>
    <mergeCell ref="CA21:CB21"/>
    <mergeCell ref="CC21:DA21"/>
    <mergeCell ref="CA15:DA15"/>
    <mergeCell ref="CA16:CB16"/>
    <mergeCell ref="CC16:DA16"/>
    <mergeCell ref="CA17:CB17"/>
    <mergeCell ref="CC17:DA17"/>
    <mergeCell ref="CA18:CB18"/>
    <mergeCell ref="CC18:DA18"/>
    <mergeCell ref="CA19:CB19"/>
  </mergeCells>
  <printOptions/>
  <pageMargins left="0.1968503937007874" right="0.1968503937007874" top="0.1968503937007874" bottom="0" header="0" footer="0"/>
  <pageSetup horizontalDpi="300" verticalDpi="300" orientation="portrait" paperSize="9" r:id="rId2"/>
  <headerFooter alignWithMargins="0">
    <oddFooter xml:space="preserve">&amp;C&amp;F&amp;R&amp;P von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2:EQ48"/>
  <sheetViews>
    <sheetView zoomScale="80" zoomScaleNormal="80" zoomScaleSheetLayoutView="100" workbookViewId="0" topLeftCell="A22">
      <selection activeCell="I39" sqref="I39"/>
    </sheetView>
  </sheetViews>
  <sheetFormatPr defaultColWidth="1.7109375" defaultRowHeight="12.75" outlineLevelCol="1"/>
  <cols>
    <col min="1" max="55" width="1.7109375" style="0" customWidth="1"/>
    <col min="56" max="56" width="1.7109375" style="6" customWidth="1"/>
    <col min="57" max="57" width="1.7109375" style="32" hidden="1" customWidth="1" outlineLevel="1"/>
    <col min="58" max="58" width="2.8515625" style="32" hidden="1" customWidth="1" outlineLevel="1"/>
    <col min="59" max="59" width="2.140625" style="32" hidden="1" customWidth="1" outlineLevel="1"/>
    <col min="60" max="60" width="2.8515625" style="32" hidden="1" customWidth="1" outlineLevel="1"/>
    <col min="61" max="64" width="1.7109375" style="32" hidden="1" customWidth="1" outlineLevel="1"/>
    <col min="65" max="65" width="19.140625" style="32" hidden="1" customWidth="1" outlineLevel="1"/>
    <col min="66" max="66" width="2.28125" style="32" hidden="1" customWidth="1" outlineLevel="1"/>
    <col min="67" max="67" width="3.57421875" style="32" hidden="1" customWidth="1" outlineLevel="1"/>
    <col min="68" max="68" width="4.00390625" style="32" hidden="1" customWidth="1" outlineLevel="1"/>
    <col min="69" max="69" width="2.57421875" style="32" hidden="1" customWidth="1" outlineLevel="1"/>
    <col min="70" max="70" width="3.00390625" style="32" hidden="1" customWidth="1" outlineLevel="1"/>
    <col min="71" max="71" width="2.8515625" style="32" hidden="1" customWidth="1" outlineLevel="1"/>
    <col min="72" max="72" width="1.7109375" style="32" customWidth="1" collapsed="1"/>
    <col min="73" max="75" width="1.7109375" style="48" customWidth="1"/>
    <col min="76" max="105" width="1.7109375" style="47" customWidth="1"/>
    <col min="106" max="110" width="1.7109375" style="26" customWidth="1"/>
    <col min="111" max="111" width="1.7109375" style="6" customWidth="1"/>
    <col min="112" max="122" width="1.7109375" style="0" customWidth="1"/>
    <col min="123" max="123" width="3.00390625" style="0" bestFit="1" customWidth="1"/>
    <col min="124" max="125" width="1.7109375" style="0" customWidth="1"/>
    <col min="126" max="127" width="4.421875" style="0" hidden="1" customWidth="1"/>
    <col min="128" max="129" width="1.7109375" style="0" hidden="1" customWidth="1" outlineLevel="1"/>
    <col min="130" max="130" width="2.7109375" style="0" hidden="1" customWidth="1" outlineLevel="1"/>
    <col min="131" max="131" width="1.7109375" style="0" hidden="1" customWidth="1" outlineLevel="1"/>
    <col min="132" max="132" width="2.7109375" style="0" hidden="1" customWidth="1" outlineLevel="1"/>
    <col min="133" max="136" width="1.7109375" style="0" hidden="1" customWidth="1" outlineLevel="1"/>
    <col min="137" max="137" width="17.7109375" style="0" hidden="1" customWidth="1" outlineLevel="1"/>
    <col min="138" max="142" width="2.28125" style="0" hidden="1" customWidth="1" outlineLevel="1"/>
    <col min="143" max="143" width="2.8515625" style="0" hidden="1" customWidth="1" outlineLevel="1"/>
    <col min="144" max="144" width="1.7109375" style="0" hidden="1" customWidth="1" outlineLevel="1"/>
    <col min="145" max="145" width="1.7109375" style="0" customWidth="1" collapsed="1"/>
  </cols>
  <sheetData>
    <row r="1" ht="7.5" customHeight="1"/>
    <row r="2" spans="1:55" ht="33">
      <c r="A2" s="405" t="s">
        <v>46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</row>
    <row r="3" spans="1:110" s="10" customFormat="1" ht="27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49"/>
      <c r="BV3" s="49"/>
      <c r="BW3" s="49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27"/>
      <c r="DC3" s="27"/>
      <c r="DD3" s="27"/>
      <c r="DE3" s="27"/>
      <c r="DF3" s="27"/>
    </row>
    <row r="4" spans="1:110" s="2" customFormat="1" ht="1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51"/>
      <c r="BV4" s="51"/>
      <c r="BW4" s="51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28"/>
      <c r="DC4" s="28"/>
      <c r="DD4" s="28"/>
      <c r="DE4" s="28"/>
      <c r="DF4" s="28"/>
    </row>
    <row r="5" spans="43:110" s="2" customFormat="1" ht="6" customHeight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51"/>
      <c r="BV5" s="51"/>
      <c r="BW5" s="51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28"/>
      <c r="DC5" s="28"/>
      <c r="DD5" s="28"/>
      <c r="DE5" s="28"/>
      <c r="DF5" s="28"/>
    </row>
    <row r="6" spans="11:110" s="2" customFormat="1" ht="15.75" customHeight="1">
      <c r="K6" s="409" t="str">
        <f>'Grp A_B'!K6:AF6</f>
        <v>Samstag 04.01.2014</v>
      </c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51"/>
      <c r="BV6" s="51"/>
      <c r="BW6" s="51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28"/>
      <c r="DC6" s="28"/>
      <c r="DD6" s="28"/>
      <c r="DE6" s="28"/>
      <c r="DF6" s="28"/>
    </row>
    <row r="7" spans="43:110" s="2" customFormat="1" ht="6" customHeight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51"/>
      <c r="BV7" s="51"/>
      <c r="BW7" s="51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28"/>
      <c r="DC7" s="28"/>
      <c r="DD7" s="28"/>
      <c r="DE7" s="28"/>
      <c r="DF7" s="28"/>
    </row>
    <row r="8" spans="2:110" s="2" customFormat="1" ht="15">
      <c r="B8" s="409" t="s">
        <v>31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51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28"/>
      <c r="DC8" s="28"/>
      <c r="DD8" s="28"/>
      <c r="DE8" s="28"/>
      <c r="DF8" s="28"/>
    </row>
    <row r="9" spans="57:110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51"/>
      <c r="BV9" s="51"/>
      <c r="BW9" s="51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28"/>
      <c r="DC9" s="28"/>
      <c r="DD9" s="28"/>
      <c r="DE9" s="28"/>
      <c r="DF9" s="28"/>
    </row>
    <row r="10" spans="7:110" s="2" customFormat="1" ht="15.75">
      <c r="G10" s="5" t="s">
        <v>0</v>
      </c>
      <c r="H10" s="410">
        <v>0.6145833333333334</v>
      </c>
      <c r="I10" s="410"/>
      <c r="J10" s="410"/>
      <c r="K10" s="410"/>
      <c r="L10" s="410"/>
      <c r="M10" s="6" t="s">
        <v>1</v>
      </c>
      <c r="T10" s="5" t="s">
        <v>2</v>
      </c>
      <c r="U10" s="411">
        <v>1</v>
      </c>
      <c r="V10" s="411" t="s">
        <v>3</v>
      </c>
      <c r="W10" s="13" t="s">
        <v>22</v>
      </c>
      <c r="X10" s="404">
        <v>0.008333333333333333</v>
      </c>
      <c r="Y10" s="404"/>
      <c r="Z10" s="404"/>
      <c r="AA10" s="404"/>
      <c r="AB10" s="404"/>
      <c r="AC10" s="6" t="s">
        <v>4</v>
      </c>
      <c r="AK10" s="5" t="s">
        <v>5</v>
      </c>
      <c r="AL10" s="404">
        <v>0.0006944444444444445</v>
      </c>
      <c r="AM10" s="404"/>
      <c r="AN10" s="404"/>
      <c r="AO10" s="404"/>
      <c r="AP10" s="404"/>
      <c r="AQ10" s="6" t="s">
        <v>4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51"/>
      <c r="BV10" s="51"/>
      <c r="BW10" s="51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28"/>
      <c r="DC10" s="28"/>
      <c r="DD10" s="28"/>
      <c r="DE10" s="28"/>
      <c r="DF10" s="28"/>
    </row>
    <row r="11" ht="9" customHeight="1"/>
    <row r="12" ht="6" customHeight="1"/>
    <row r="13" ht="12.75">
      <c r="B13" s="1" t="s">
        <v>6</v>
      </c>
    </row>
    <row r="14" ht="6" customHeight="1" thickBot="1"/>
    <row r="15" spans="14:145" ht="16.5" thickBot="1">
      <c r="N15" s="399" t="s">
        <v>30</v>
      </c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1"/>
      <c r="AK15" s="395"/>
      <c r="AL15" s="396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 s="399" t="s">
        <v>37</v>
      </c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1"/>
      <c r="DE15" s="395"/>
      <c r="DF15" s="396"/>
      <c r="DG15"/>
      <c r="DX15" s="6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</row>
    <row r="16" spans="14:145" ht="15">
      <c r="N16" s="397" t="s">
        <v>7</v>
      </c>
      <c r="O16" s="398"/>
      <c r="P16" s="392" t="s">
        <v>94</v>
      </c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4"/>
      <c r="AK16" s="402"/>
      <c r="AL16" s="403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 s="397" t="s">
        <v>7</v>
      </c>
      <c r="CI16" s="398"/>
      <c r="CJ16" s="392" t="s">
        <v>111</v>
      </c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4"/>
      <c r="DE16" s="402"/>
      <c r="DF16" s="403"/>
      <c r="DG16"/>
      <c r="DX16" s="6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</row>
    <row r="17" spans="14:145" ht="15">
      <c r="N17" s="380" t="s">
        <v>8</v>
      </c>
      <c r="O17" s="381"/>
      <c r="P17" s="382" t="s">
        <v>95</v>
      </c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4"/>
      <c r="AK17" s="385"/>
      <c r="AL17" s="386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 s="380" t="s">
        <v>8</v>
      </c>
      <c r="CI17" s="381"/>
      <c r="CJ17" s="382" t="s">
        <v>106</v>
      </c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4"/>
      <c r="DE17" s="385"/>
      <c r="DF17" s="386"/>
      <c r="DG17"/>
      <c r="DX17" s="6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</row>
    <row r="18" spans="14:145" ht="15">
      <c r="N18" s="380" t="s">
        <v>9</v>
      </c>
      <c r="O18" s="381"/>
      <c r="P18" s="382" t="s">
        <v>96</v>
      </c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4"/>
      <c r="AK18" s="385"/>
      <c r="AL18" s="386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 s="380" t="s">
        <v>9</v>
      </c>
      <c r="CI18" s="381"/>
      <c r="CJ18" s="382" t="s">
        <v>112</v>
      </c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383"/>
      <c r="DA18" s="383"/>
      <c r="DB18" s="383"/>
      <c r="DC18" s="383"/>
      <c r="DD18" s="384"/>
      <c r="DE18" s="385"/>
      <c r="DF18" s="386"/>
      <c r="DG18"/>
      <c r="DX18" s="6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</row>
    <row r="19" spans="14:145" ht="15">
      <c r="N19" s="380" t="s">
        <v>10</v>
      </c>
      <c r="O19" s="381"/>
      <c r="P19" s="382" t="s">
        <v>97</v>
      </c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4"/>
      <c r="AK19" s="385"/>
      <c r="AL19" s="386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 s="380" t="s">
        <v>10</v>
      </c>
      <c r="CI19" s="381"/>
      <c r="CJ19" s="382" t="s">
        <v>107</v>
      </c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3"/>
      <c r="DD19" s="384"/>
      <c r="DE19" s="385"/>
      <c r="DF19" s="386"/>
      <c r="DG19"/>
      <c r="DX19" s="6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</row>
    <row r="20" spans="14:145" ht="15.75" thickBot="1">
      <c r="N20" s="387" t="s">
        <v>11</v>
      </c>
      <c r="O20" s="388"/>
      <c r="P20" s="389" t="s">
        <v>98</v>
      </c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1"/>
      <c r="AK20" s="378"/>
      <c r="AL20" s="379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 s="387" t="s">
        <v>11</v>
      </c>
      <c r="CI20" s="388"/>
      <c r="CJ20" s="389" t="s">
        <v>99</v>
      </c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390"/>
      <c r="CZ20" s="390"/>
      <c r="DA20" s="390"/>
      <c r="DB20" s="390"/>
      <c r="DC20" s="390"/>
      <c r="DD20" s="391"/>
      <c r="DE20" s="378"/>
      <c r="DF20" s="379"/>
      <c r="DG20"/>
      <c r="DX20" s="6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</row>
    <row r="21" spans="73:147" ht="12.75"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X21" s="6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58"/>
      <c r="EQ21" s="58"/>
    </row>
    <row r="22" spans="2:147" ht="12.75">
      <c r="B22" s="1" t="s">
        <v>25</v>
      </c>
      <c r="BU22"/>
      <c r="BV22" s="1" t="s">
        <v>25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X22" s="6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58"/>
      <c r="EQ22" s="58"/>
    </row>
    <row r="23" spans="73:147" ht="6" customHeight="1" thickBot="1"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X23" s="6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58"/>
      <c r="EQ23" s="58"/>
    </row>
    <row r="24" spans="2:147" s="3" customFormat="1" ht="16.5" customHeight="1" thickBot="1">
      <c r="B24" s="371" t="s">
        <v>12</v>
      </c>
      <c r="C24" s="372"/>
      <c r="D24" s="375" t="s">
        <v>32</v>
      </c>
      <c r="E24" s="376"/>
      <c r="F24" s="377"/>
      <c r="G24" s="375"/>
      <c r="H24" s="376"/>
      <c r="I24" s="377"/>
      <c r="J24" s="373" t="s">
        <v>13</v>
      </c>
      <c r="K24" s="344"/>
      <c r="L24" s="344"/>
      <c r="M24" s="344"/>
      <c r="N24" s="374"/>
      <c r="O24" s="345" t="s">
        <v>36</v>
      </c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68"/>
      <c r="AW24" s="345" t="s">
        <v>16</v>
      </c>
      <c r="AX24" s="346"/>
      <c r="AY24" s="346"/>
      <c r="AZ24" s="346"/>
      <c r="BA24" s="368"/>
      <c r="BB24" s="369"/>
      <c r="BC24" s="370"/>
      <c r="BD24" s="31"/>
      <c r="BE24" s="36"/>
      <c r="BF24" s="37" t="s">
        <v>20</v>
      </c>
      <c r="BG24" s="38"/>
      <c r="BH24" s="38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V24" s="371" t="s">
        <v>12</v>
      </c>
      <c r="BW24" s="372"/>
      <c r="BX24" s="373" t="s">
        <v>32</v>
      </c>
      <c r="BY24" s="344"/>
      <c r="BZ24" s="374"/>
      <c r="CA24" s="373"/>
      <c r="CB24" s="344"/>
      <c r="CC24" s="374"/>
      <c r="CD24" s="373" t="s">
        <v>13</v>
      </c>
      <c r="CE24" s="344"/>
      <c r="CF24" s="344"/>
      <c r="CG24" s="344"/>
      <c r="CH24" s="374"/>
      <c r="CI24" s="345" t="s">
        <v>36</v>
      </c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68"/>
      <c r="DQ24" s="345" t="s">
        <v>16</v>
      </c>
      <c r="DR24" s="346"/>
      <c r="DS24" s="346"/>
      <c r="DT24" s="346"/>
      <c r="DU24" s="368"/>
      <c r="DV24" s="369"/>
      <c r="DW24" s="370"/>
      <c r="DX24" s="31"/>
      <c r="DY24" s="36"/>
      <c r="DZ24" s="37" t="s">
        <v>20</v>
      </c>
      <c r="EA24" s="38"/>
      <c r="EB24" s="38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59"/>
      <c r="EQ24" s="59"/>
    </row>
    <row r="25" spans="2:147" s="4" customFormat="1" ht="18" customHeight="1">
      <c r="B25" s="352">
        <v>31</v>
      </c>
      <c r="C25" s="352"/>
      <c r="D25" s="357" t="s">
        <v>39</v>
      </c>
      <c r="E25" s="358"/>
      <c r="F25" s="359"/>
      <c r="G25" s="357"/>
      <c r="H25" s="358"/>
      <c r="I25" s="359"/>
      <c r="J25" s="363">
        <f>H10</f>
        <v>0.6145833333333334</v>
      </c>
      <c r="K25" s="363"/>
      <c r="L25" s="363"/>
      <c r="M25" s="363"/>
      <c r="N25" s="363"/>
      <c r="O25" s="360" t="str">
        <f>P16</f>
        <v>SG Hengeler Wendfeld</v>
      </c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11" t="s">
        <v>15</v>
      </c>
      <c r="AF25" s="361" t="str">
        <f>P17</f>
        <v>BSG Fiege</v>
      </c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2"/>
      <c r="AW25" s="364">
        <v>2</v>
      </c>
      <c r="AX25" s="365"/>
      <c r="AY25" s="11" t="s">
        <v>14</v>
      </c>
      <c r="AZ25" s="365">
        <v>4</v>
      </c>
      <c r="BA25" s="366"/>
      <c r="BB25" s="364"/>
      <c r="BC25" s="367"/>
      <c r="BE25" s="36"/>
      <c r="BF25" s="40">
        <f aca="true" t="shared" si="0" ref="BF25:BF34">IF(ISBLANK(AW25),"0",IF(AW25&gt;AZ25,3,IF(AW25=AZ25,1,0)))</f>
        <v>0</v>
      </c>
      <c r="BG25" s="40" t="s">
        <v>14</v>
      </c>
      <c r="BH25" s="40">
        <f aca="true" t="shared" si="1" ref="BH25:BH34">IF(ISBLANK(AZ25),"0",IF(AZ25&gt;AW25,3,IF(AZ25=AW25,1,0)))</f>
        <v>3</v>
      </c>
      <c r="BI25" s="39"/>
      <c r="BJ25" s="39"/>
      <c r="BK25" s="39"/>
      <c r="BL25" s="39"/>
      <c r="BM25" s="43" t="str">
        <f>$P$18</f>
        <v>BSG Lebo</v>
      </c>
      <c r="BN25" s="44">
        <f>COUNT($BF$27,$BH$29,$BH$32,$BH$34)</f>
        <v>4</v>
      </c>
      <c r="BO25" s="44">
        <f>SUM($BF$27,$BH$29,$BH$32,$BH$34)</f>
        <v>12</v>
      </c>
      <c r="BP25" s="44">
        <f>SUM($AW$27+$AZ$29+$AZ$32+$AZ$34)</f>
        <v>20</v>
      </c>
      <c r="BQ25" s="45" t="s">
        <v>14</v>
      </c>
      <c r="BR25" s="44">
        <f>SUM($AZ$27+$AW$29+$AW$32+$AW$34)</f>
        <v>3</v>
      </c>
      <c r="BS25" s="44">
        <f>SUM(BP25-BR25)</f>
        <v>17</v>
      </c>
      <c r="BT25" s="39"/>
      <c r="BV25" s="352">
        <f>B26+1</f>
        <v>33</v>
      </c>
      <c r="BW25" s="352"/>
      <c r="BX25" s="352" t="s">
        <v>40</v>
      </c>
      <c r="BY25" s="352"/>
      <c r="BZ25" s="352"/>
      <c r="CA25" s="352"/>
      <c r="CB25" s="352"/>
      <c r="CC25" s="352"/>
      <c r="CD25" s="363">
        <f>J26+X10+AL10</f>
        <v>0.6326388888888889</v>
      </c>
      <c r="CE25" s="363"/>
      <c r="CF25" s="363"/>
      <c r="CG25" s="363"/>
      <c r="CH25" s="363"/>
      <c r="CI25" s="360" t="str">
        <f>CJ16</f>
        <v>BSG Gigaset</v>
      </c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11" t="s">
        <v>15</v>
      </c>
      <c r="CZ25" s="361" t="str">
        <f>CJ17</f>
        <v>SG Pin Pals</v>
      </c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2"/>
      <c r="DQ25" s="364">
        <v>3</v>
      </c>
      <c r="DR25" s="365"/>
      <c r="DS25" s="11" t="s">
        <v>14</v>
      </c>
      <c r="DT25" s="365">
        <v>6</v>
      </c>
      <c r="DU25" s="366"/>
      <c r="DV25" s="364"/>
      <c r="DW25" s="367"/>
      <c r="DY25" s="36"/>
      <c r="DZ25" s="40">
        <f aca="true" t="shared" si="2" ref="DZ25:DZ34">IF(ISBLANK(DQ25),"0",IF(DQ25&gt;DT25,3,IF(DQ25=DT25,1,0)))</f>
        <v>0</v>
      </c>
      <c r="EA25" s="40" t="s">
        <v>14</v>
      </c>
      <c r="EB25" s="40">
        <f aca="true" t="shared" si="3" ref="EB25:EB34">IF(ISBLANK(DT25),"0",IF(DT25&gt;DQ25,3,IF(DT25=DQ25,1,0)))</f>
        <v>3</v>
      </c>
      <c r="EC25" s="39"/>
      <c r="ED25" s="39"/>
      <c r="EE25" s="39"/>
      <c r="EF25" s="39"/>
      <c r="EG25" s="43" t="str">
        <f>$CJ$17</f>
        <v>SG Pin Pals</v>
      </c>
      <c r="EH25" s="44">
        <f>COUNT($EB$25,$DZ$28,$DZ$31,$EB$34)</f>
        <v>4</v>
      </c>
      <c r="EI25" s="44">
        <f>SUM($EB$25,$DZ$28,$DZ$31,$EB$34)</f>
        <v>12</v>
      </c>
      <c r="EJ25" s="44">
        <f>SUM($DT$25+$DQ$28+$DQ$31+$DT$34)</f>
        <v>14</v>
      </c>
      <c r="EK25" s="45" t="s">
        <v>14</v>
      </c>
      <c r="EL25" s="44">
        <f>SUM($DQ$25+$DT$28+$DT$31+$DQ$34)</f>
        <v>3</v>
      </c>
      <c r="EM25" s="44">
        <f>SUM(EJ25-EL25)</f>
        <v>11</v>
      </c>
      <c r="EN25" s="39"/>
      <c r="EO25" s="39"/>
      <c r="EP25" s="59"/>
      <c r="EQ25" s="59"/>
    </row>
    <row r="26" spans="2:147" s="3" customFormat="1" ht="18" customHeight="1" thickBot="1">
      <c r="B26" s="352">
        <v>32</v>
      </c>
      <c r="C26" s="352"/>
      <c r="D26" s="357" t="s">
        <v>39</v>
      </c>
      <c r="E26" s="358"/>
      <c r="F26" s="359"/>
      <c r="G26" s="357"/>
      <c r="H26" s="358"/>
      <c r="I26" s="359"/>
      <c r="J26" s="353">
        <f>J25+$X$10+$AL$10</f>
        <v>0.6236111111111111</v>
      </c>
      <c r="K26" s="353"/>
      <c r="L26" s="353"/>
      <c r="M26" s="353"/>
      <c r="N26" s="353"/>
      <c r="O26" s="354" t="str">
        <f>P19</f>
        <v>VfL Ramsdorf II</v>
      </c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7" t="s">
        <v>15</v>
      </c>
      <c r="AF26" s="355" t="str">
        <f>P20</f>
        <v>SV Erle III</v>
      </c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6"/>
      <c r="AW26" s="348">
        <v>4</v>
      </c>
      <c r="AX26" s="350"/>
      <c r="AY26" s="7" t="s">
        <v>14</v>
      </c>
      <c r="AZ26" s="350">
        <v>1</v>
      </c>
      <c r="BA26" s="351"/>
      <c r="BB26" s="348"/>
      <c r="BC26" s="349"/>
      <c r="BD26" s="31"/>
      <c r="BE26" s="36"/>
      <c r="BF26" s="40">
        <f t="shared" si="0"/>
        <v>3</v>
      </c>
      <c r="BG26" s="40" t="s">
        <v>14</v>
      </c>
      <c r="BH26" s="40">
        <f t="shared" si="1"/>
        <v>0</v>
      </c>
      <c r="BI26" s="39"/>
      <c r="BJ26" s="39"/>
      <c r="BK26" s="39"/>
      <c r="BL26" s="39"/>
      <c r="BM26" s="43" t="str">
        <f>$P$19</f>
        <v>VfL Ramsdorf II</v>
      </c>
      <c r="BN26" s="44">
        <f>COUNT($BF$26,$BH$28,$BH$30,$BF$32)</f>
        <v>4</v>
      </c>
      <c r="BO26" s="44">
        <f>SUM($BF$26,$BH$28,$BH$30,$BF$32)</f>
        <v>9</v>
      </c>
      <c r="BP26" s="44">
        <f>SUM($AW$26+$AZ$28+$AZ$30+$AW$32)</f>
        <v>10</v>
      </c>
      <c r="BQ26" s="45" t="s">
        <v>14</v>
      </c>
      <c r="BR26" s="44">
        <f>SUM($AZ$26+$AW$28+$AW$30+$AZ$32)</f>
        <v>8</v>
      </c>
      <c r="BS26" s="44">
        <f>SUM(BP26-BR26)</f>
        <v>2</v>
      </c>
      <c r="BT26" s="39"/>
      <c r="BV26" s="352">
        <v>34</v>
      </c>
      <c r="BW26" s="352"/>
      <c r="BX26" s="352" t="s">
        <v>40</v>
      </c>
      <c r="BY26" s="352"/>
      <c r="BZ26" s="352"/>
      <c r="CA26" s="352"/>
      <c r="CB26" s="352"/>
      <c r="CC26" s="352"/>
      <c r="CD26" s="353">
        <f>CD25+$X$10+$AL$10</f>
        <v>0.6416666666666666</v>
      </c>
      <c r="CE26" s="353"/>
      <c r="CF26" s="353"/>
      <c r="CG26" s="353"/>
      <c r="CH26" s="353"/>
      <c r="CI26" s="354" t="str">
        <f>CJ19</f>
        <v>Rot Weiss Trimbach</v>
      </c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7" t="s">
        <v>15</v>
      </c>
      <c r="CZ26" s="355" t="str">
        <f>CJ20</f>
        <v>BSG Allstars</v>
      </c>
      <c r="DA26" s="355"/>
      <c r="DB26" s="355"/>
      <c r="DC26" s="355"/>
      <c r="DD26" s="355"/>
      <c r="DE26" s="355"/>
      <c r="DF26" s="355"/>
      <c r="DG26" s="355"/>
      <c r="DH26" s="355"/>
      <c r="DI26" s="355"/>
      <c r="DJ26" s="355"/>
      <c r="DK26" s="355"/>
      <c r="DL26" s="355"/>
      <c r="DM26" s="355"/>
      <c r="DN26" s="355"/>
      <c r="DO26" s="355"/>
      <c r="DP26" s="356"/>
      <c r="DQ26" s="348">
        <v>0</v>
      </c>
      <c r="DR26" s="350"/>
      <c r="DS26" s="7" t="s">
        <v>14</v>
      </c>
      <c r="DT26" s="350">
        <v>2</v>
      </c>
      <c r="DU26" s="351"/>
      <c r="DV26" s="348"/>
      <c r="DW26" s="349"/>
      <c r="DX26" s="31"/>
      <c r="DY26" s="36"/>
      <c r="DZ26" s="40">
        <f t="shared" si="2"/>
        <v>0</v>
      </c>
      <c r="EA26" s="40" t="s">
        <v>14</v>
      </c>
      <c r="EB26" s="40">
        <f t="shared" si="3"/>
        <v>3</v>
      </c>
      <c r="EC26" s="39"/>
      <c r="ED26" s="39"/>
      <c r="EE26" s="39"/>
      <c r="EF26" s="39"/>
      <c r="EG26" s="53" t="str">
        <f>$CJ$18</f>
        <v>RC Borken-Hoxfeld 3</v>
      </c>
      <c r="EH26" s="44">
        <f>COUNT($DZ$27,$EB$29,$EB$32,$DZ$34)</f>
        <v>4</v>
      </c>
      <c r="EI26" s="44">
        <f>SUM($DZ$27,$EB$29,$EB$32,$DZ$34)</f>
        <v>6</v>
      </c>
      <c r="EJ26" s="44">
        <f>SUM($DQ$27+$DT$29+$DT$32+$DQ$34)</f>
        <v>9</v>
      </c>
      <c r="EK26" s="45" t="s">
        <v>14</v>
      </c>
      <c r="EL26" s="44">
        <f>SUM($DT$27+$DQ$29+$DQ$32+$DT$34)</f>
        <v>8</v>
      </c>
      <c r="EM26" s="44">
        <f>SUM(EJ26-EL26)</f>
        <v>1</v>
      </c>
      <c r="EN26" s="39"/>
      <c r="EO26" s="39"/>
      <c r="EP26" s="59"/>
      <c r="EQ26" s="59"/>
    </row>
    <row r="27" spans="2:147" s="3" customFormat="1" ht="18" customHeight="1">
      <c r="B27" s="352">
        <v>35</v>
      </c>
      <c r="C27" s="352"/>
      <c r="D27" s="357" t="s">
        <v>39</v>
      </c>
      <c r="E27" s="358"/>
      <c r="F27" s="359"/>
      <c r="G27" s="357"/>
      <c r="H27" s="358"/>
      <c r="I27" s="359"/>
      <c r="J27" s="353">
        <f>CD26+X10+AL10</f>
        <v>0.6506944444444444</v>
      </c>
      <c r="K27" s="353"/>
      <c r="L27" s="353"/>
      <c r="M27" s="353"/>
      <c r="N27" s="353"/>
      <c r="O27" s="360" t="str">
        <f>P18</f>
        <v>BSG Lebo</v>
      </c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11" t="s">
        <v>15</v>
      </c>
      <c r="AF27" s="361" t="str">
        <f>P16</f>
        <v>SG Hengeler Wendfeld</v>
      </c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2"/>
      <c r="AW27" s="364">
        <v>6</v>
      </c>
      <c r="AX27" s="365"/>
      <c r="AY27" s="11" t="s">
        <v>14</v>
      </c>
      <c r="AZ27" s="365">
        <v>0</v>
      </c>
      <c r="BA27" s="366"/>
      <c r="BB27" s="364"/>
      <c r="BC27" s="367"/>
      <c r="BD27" s="31"/>
      <c r="BE27" s="36"/>
      <c r="BF27" s="40">
        <f t="shared" si="0"/>
        <v>3</v>
      </c>
      <c r="BG27" s="40" t="s">
        <v>14</v>
      </c>
      <c r="BH27" s="40">
        <f t="shared" si="1"/>
        <v>0</v>
      </c>
      <c r="BI27" s="39"/>
      <c r="BJ27" s="39"/>
      <c r="BK27" s="39"/>
      <c r="BL27" s="39"/>
      <c r="BM27" s="43" t="str">
        <f>$P$17</f>
        <v>BSG Fiege</v>
      </c>
      <c r="BN27" s="44">
        <f>COUNT($BH$25,$BF$28,$BF$31,$BF$34)</f>
        <v>4</v>
      </c>
      <c r="BO27" s="44">
        <f>SUM($BH$25,$BF$28,$BF$31,$BF$34)</f>
        <v>6</v>
      </c>
      <c r="BP27" s="44">
        <f>SUM($AZ$25+$AW$28+$AW$31+$AW$34)</f>
        <v>12</v>
      </c>
      <c r="BQ27" s="45" t="s">
        <v>14</v>
      </c>
      <c r="BR27" s="44">
        <f>SUM($AW$25+$AZ$28+$AZ$31+$AZ$34)</f>
        <v>15</v>
      </c>
      <c r="BS27" s="44">
        <f>SUM(BP27-BR27)</f>
        <v>-3</v>
      </c>
      <c r="BT27" s="39"/>
      <c r="BV27" s="352">
        <v>37</v>
      </c>
      <c r="BW27" s="352"/>
      <c r="BX27" s="352" t="s">
        <v>40</v>
      </c>
      <c r="BY27" s="352"/>
      <c r="BZ27" s="352"/>
      <c r="CA27" s="352"/>
      <c r="CB27" s="352"/>
      <c r="CC27" s="352"/>
      <c r="CD27" s="363">
        <f>J28+$X$10+$AL$10</f>
        <v>0.6687499999999998</v>
      </c>
      <c r="CE27" s="363"/>
      <c r="CF27" s="363"/>
      <c r="CG27" s="363"/>
      <c r="CH27" s="363"/>
      <c r="CI27" s="360" t="str">
        <f>CJ18</f>
        <v>RC Borken-Hoxfeld 3</v>
      </c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11" t="s">
        <v>15</v>
      </c>
      <c r="CZ27" s="361" t="str">
        <f>CJ16</f>
        <v>BSG Gigaset</v>
      </c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2"/>
      <c r="DQ27" s="364">
        <v>5</v>
      </c>
      <c r="DR27" s="365"/>
      <c r="DS27" s="11" t="s">
        <v>14</v>
      </c>
      <c r="DT27" s="365">
        <v>2</v>
      </c>
      <c r="DU27" s="366"/>
      <c r="DV27" s="364"/>
      <c r="DW27" s="367"/>
      <c r="DX27" s="31"/>
      <c r="DY27" s="36"/>
      <c r="DZ27" s="40">
        <f t="shared" si="2"/>
        <v>3</v>
      </c>
      <c r="EA27" s="40" t="s">
        <v>14</v>
      </c>
      <c r="EB27" s="40">
        <f t="shared" si="3"/>
        <v>0</v>
      </c>
      <c r="EC27" s="39"/>
      <c r="ED27" s="39"/>
      <c r="EE27" s="39"/>
      <c r="EF27" s="39"/>
      <c r="EG27" s="43" t="str">
        <f>$CJ$16</f>
        <v>BSG Gigaset</v>
      </c>
      <c r="EH27" s="44">
        <f>COUNT($DZ$25,$EB$27,$DZ$30,$EB$33)</f>
        <v>4</v>
      </c>
      <c r="EI27" s="44">
        <f>SUM($DZ$25,$EB$27,$DZ$30,$EB$33)</f>
        <v>6</v>
      </c>
      <c r="EJ27" s="44">
        <f>SUM($DQ$25+$DT$27+$DQ$30+$DT$33)</f>
        <v>10</v>
      </c>
      <c r="EK27" s="45" t="s">
        <v>14</v>
      </c>
      <c r="EL27" s="44">
        <f>SUM($DT$25+$DQ$27+$DT$30+$DQ$33)</f>
        <v>12</v>
      </c>
      <c r="EM27" s="44">
        <f>SUM(EJ27-EL27)</f>
        <v>-2</v>
      </c>
      <c r="EN27" s="39"/>
      <c r="EO27" s="39"/>
      <c r="EP27" s="59"/>
      <c r="EQ27" s="59"/>
    </row>
    <row r="28" spans="2:147" s="3" customFormat="1" ht="18" customHeight="1" thickBot="1">
      <c r="B28" s="352">
        <v>36</v>
      </c>
      <c r="C28" s="352"/>
      <c r="D28" s="357" t="s">
        <v>39</v>
      </c>
      <c r="E28" s="358"/>
      <c r="F28" s="359"/>
      <c r="G28" s="357"/>
      <c r="H28" s="358"/>
      <c r="I28" s="359"/>
      <c r="J28" s="353">
        <f aca="true" t="shared" si="4" ref="J28:J34">J27+$X$10+$AL$10</f>
        <v>0.6597222222222221</v>
      </c>
      <c r="K28" s="353"/>
      <c r="L28" s="353"/>
      <c r="M28" s="353"/>
      <c r="N28" s="353"/>
      <c r="O28" s="354" t="str">
        <f>P17</f>
        <v>BSG Fiege</v>
      </c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7" t="s">
        <v>15</v>
      </c>
      <c r="AF28" s="355" t="str">
        <f>P19</f>
        <v>VfL Ramsdorf II</v>
      </c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6"/>
      <c r="AW28" s="348">
        <v>3</v>
      </c>
      <c r="AX28" s="350"/>
      <c r="AY28" s="7" t="s">
        <v>14</v>
      </c>
      <c r="AZ28" s="350">
        <v>4</v>
      </c>
      <c r="BA28" s="351"/>
      <c r="BB28" s="348"/>
      <c r="BC28" s="349"/>
      <c r="BD28" s="31"/>
      <c r="BE28" s="36"/>
      <c r="BF28" s="40">
        <f t="shared" si="0"/>
        <v>0</v>
      </c>
      <c r="BG28" s="40" t="s">
        <v>14</v>
      </c>
      <c r="BH28" s="40">
        <f t="shared" si="1"/>
        <v>3</v>
      </c>
      <c r="BI28" s="39"/>
      <c r="BJ28" s="39"/>
      <c r="BK28" s="39"/>
      <c r="BL28" s="39"/>
      <c r="BM28" s="43" t="str">
        <f>$P$20</f>
        <v>SV Erle III</v>
      </c>
      <c r="BN28" s="44">
        <f>COUNT($BH$26,$BF$29,$BH$31,$BF$33)</f>
        <v>4</v>
      </c>
      <c r="BO28" s="44">
        <f>SUM($BH$26,$BF$29,$BH$31,$BF$33)</f>
        <v>3</v>
      </c>
      <c r="BP28" s="44">
        <f>SUM($AZ$26+$AW$29+$AZ$31+$AW$33)</f>
        <v>6</v>
      </c>
      <c r="BQ28" s="45" t="s">
        <v>14</v>
      </c>
      <c r="BR28" s="44">
        <f>SUM($AW$26+$AZ$29+$AW$31+$AZ$33)</f>
        <v>10</v>
      </c>
      <c r="BS28" s="44">
        <f>SUM(BP28-BR28)</f>
        <v>-4</v>
      </c>
      <c r="BT28" s="39"/>
      <c r="BV28" s="352">
        <v>38</v>
      </c>
      <c r="BW28" s="352"/>
      <c r="BX28" s="352" t="s">
        <v>40</v>
      </c>
      <c r="BY28" s="352"/>
      <c r="BZ28" s="352"/>
      <c r="CA28" s="352"/>
      <c r="CB28" s="352"/>
      <c r="CC28" s="352"/>
      <c r="CD28" s="353">
        <f aca="true" t="shared" si="5" ref="CD28:CD34">CD27+$X$10+$AL$10</f>
        <v>0.6777777777777776</v>
      </c>
      <c r="CE28" s="353"/>
      <c r="CF28" s="353"/>
      <c r="CG28" s="353"/>
      <c r="CH28" s="353"/>
      <c r="CI28" s="354" t="str">
        <f>CJ17</f>
        <v>SG Pin Pals</v>
      </c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7" t="s">
        <v>15</v>
      </c>
      <c r="CZ28" s="355" t="str">
        <f>CJ19</f>
        <v>Rot Weiss Trimbach</v>
      </c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5"/>
      <c r="DM28" s="355"/>
      <c r="DN28" s="355"/>
      <c r="DO28" s="355"/>
      <c r="DP28" s="356"/>
      <c r="DQ28" s="348">
        <v>2</v>
      </c>
      <c r="DR28" s="350"/>
      <c r="DS28" s="7" t="s">
        <v>14</v>
      </c>
      <c r="DT28" s="350">
        <v>0</v>
      </c>
      <c r="DU28" s="351"/>
      <c r="DV28" s="348"/>
      <c r="DW28" s="349"/>
      <c r="DX28" s="31"/>
      <c r="DY28" s="36"/>
      <c r="DZ28" s="40">
        <f t="shared" si="2"/>
        <v>3</v>
      </c>
      <c r="EA28" s="40" t="s">
        <v>14</v>
      </c>
      <c r="EB28" s="40">
        <f t="shared" si="3"/>
        <v>0</v>
      </c>
      <c r="EC28" s="39"/>
      <c r="ED28" s="39"/>
      <c r="EE28" s="39"/>
      <c r="EF28" s="39"/>
      <c r="EG28" s="43" t="str">
        <f>$CJ$20</f>
        <v>BSG Allstars</v>
      </c>
      <c r="EH28" s="44">
        <f>COUNT($EB$26,$DZ$29,$EB$31,$DZ$33)</f>
        <v>4</v>
      </c>
      <c r="EI28" s="44">
        <f>SUM($EB$26,$DZ$29,$EB$31,$DZ$33)</f>
        <v>6</v>
      </c>
      <c r="EJ28" s="44">
        <f>SUM($DT$26+DQ$29+$DT$31+$DQ$33)</f>
        <v>6</v>
      </c>
      <c r="EK28" s="45" t="s">
        <v>14</v>
      </c>
      <c r="EL28" s="44">
        <f>SUM($DQ$26+DT$29+$DQ$31+$DT$33)</f>
        <v>8</v>
      </c>
      <c r="EM28" s="44">
        <f>SUM(EJ28-EL28)</f>
        <v>-2</v>
      </c>
      <c r="EN28" s="39"/>
      <c r="EO28" s="39"/>
      <c r="EP28" s="59"/>
      <c r="EQ28" s="59"/>
    </row>
    <row r="29" spans="2:147" s="3" customFormat="1" ht="18" customHeight="1">
      <c r="B29" s="352">
        <v>39</v>
      </c>
      <c r="C29" s="352"/>
      <c r="D29" s="357" t="s">
        <v>39</v>
      </c>
      <c r="E29" s="358"/>
      <c r="F29" s="359"/>
      <c r="G29" s="357"/>
      <c r="H29" s="358"/>
      <c r="I29" s="359"/>
      <c r="J29" s="353">
        <f>CD28+$X$10+$AL$10</f>
        <v>0.6868055555555553</v>
      </c>
      <c r="K29" s="353"/>
      <c r="L29" s="353"/>
      <c r="M29" s="353"/>
      <c r="N29" s="353"/>
      <c r="O29" s="360" t="str">
        <f>P20</f>
        <v>SV Erle III</v>
      </c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11" t="s">
        <v>15</v>
      </c>
      <c r="AF29" s="361" t="str">
        <f>P18</f>
        <v>BSG Lebo</v>
      </c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2"/>
      <c r="AW29" s="364">
        <v>1</v>
      </c>
      <c r="AX29" s="365"/>
      <c r="AY29" s="11" t="s">
        <v>14</v>
      </c>
      <c r="AZ29" s="365">
        <v>3</v>
      </c>
      <c r="BA29" s="366"/>
      <c r="BB29" s="364"/>
      <c r="BC29" s="367"/>
      <c r="BD29" s="31"/>
      <c r="BE29" s="36"/>
      <c r="BF29" s="40">
        <f t="shared" si="0"/>
        <v>0</v>
      </c>
      <c r="BG29" s="40" t="s">
        <v>14</v>
      </c>
      <c r="BH29" s="40">
        <f t="shared" si="1"/>
        <v>3</v>
      </c>
      <c r="BI29" s="39"/>
      <c r="BJ29" s="39"/>
      <c r="BK29" s="39"/>
      <c r="BL29" s="39"/>
      <c r="BM29" s="53" t="str">
        <f>$P$16</f>
        <v>SG Hengeler Wendfeld</v>
      </c>
      <c r="BN29" s="44">
        <f>COUNT($BF$25,$BH$27,$BF$30,$BH$33)</f>
        <v>4</v>
      </c>
      <c r="BO29" s="44">
        <f>SUM($BF$25,$BH$27,$BF$30,$BH$33)</f>
        <v>0</v>
      </c>
      <c r="BP29" s="44">
        <f>SUM($AW$25,$AZ$27,$AW$30,$AZ$33)</f>
        <v>2</v>
      </c>
      <c r="BQ29" s="45" t="s">
        <v>14</v>
      </c>
      <c r="BR29" s="44">
        <f>SUM($AZ$25,$AW$27,$AZ$30,$AW$33)</f>
        <v>14</v>
      </c>
      <c r="BS29" s="44">
        <f>SUM(BP29-BR29)</f>
        <v>-12</v>
      </c>
      <c r="BT29" s="39"/>
      <c r="BV29" s="352">
        <v>41</v>
      </c>
      <c r="BW29" s="352"/>
      <c r="BX29" s="352" t="s">
        <v>40</v>
      </c>
      <c r="BY29" s="352"/>
      <c r="BZ29" s="352"/>
      <c r="CA29" s="352"/>
      <c r="CB29" s="352"/>
      <c r="CC29" s="352"/>
      <c r="CD29" s="363">
        <f>J30+$X$10+$AL$10</f>
        <v>0.7048611111111108</v>
      </c>
      <c r="CE29" s="363"/>
      <c r="CF29" s="363"/>
      <c r="CG29" s="363"/>
      <c r="CH29" s="363"/>
      <c r="CI29" s="360" t="str">
        <f>CJ20</f>
        <v>BSG Allstars</v>
      </c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11" t="s">
        <v>15</v>
      </c>
      <c r="CZ29" s="361" t="str">
        <f>CJ18</f>
        <v>RC Borken-Hoxfeld 3</v>
      </c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2"/>
      <c r="DQ29" s="364">
        <v>3</v>
      </c>
      <c r="DR29" s="365"/>
      <c r="DS29" s="11" t="s">
        <v>14</v>
      </c>
      <c r="DT29" s="365">
        <v>2</v>
      </c>
      <c r="DU29" s="366"/>
      <c r="DV29" s="364"/>
      <c r="DW29" s="367"/>
      <c r="DX29" s="31"/>
      <c r="DY29" s="36"/>
      <c r="DZ29" s="40">
        <f t="shared" si="2"/>
        <v>3</v>
      </c>
      <c r="EA29" s="40" t="s">
        <v>14</v>
      </c>
      <c r="EB29" s="40">
        <f t="shared" si="3"/>
        <v>0</v>
      </c>
      <c r="EC29" s="39"/>
      <c r="ED29" s="39"/>
      <c r="EE29" s="39"/>
      <c r="EF29" s="39"/>
      <c r="EG29" s="43" t="str">
        <f>$CJ$19</f>
        <v>Rot Weiss Trimbach</v>
      </c>
      <c r="EH29" s="44">
        <f>COUNT($DZ$26,$EB$28,$EB$30,$DZ$32)</f>
        <v>4</v>
      </c>
      <c r="EI29" s="44">
        <f>SUM($DZ$26,$EB$28,$EB$30,$DZ$32)</f>
        <v>0</v>
      </c>
      <c r="EJ29" s="44">
        <f>SUM($DQ$26+$DT$28+$DT$30+$DQ$32)</f>
        <v>0</v>
      </c>
      <c r="EK29" s="45" t="s">
        <v>14</v>
      </c>
      <c r="EL29" s="44">
        <f>SUM($DT$26+$DQ$28+$DQ$30+$DT$32)</f>
        <v>8</v>
      </c>
      <c r="EM29" s="44">
        <f>SUM(EJ29-EL29)</f>
        <v>-8</v>
      </c>
      <c r="EN29" s="39"/>
      <c r="EO29" s="39"/>
      <c r="EP29" s="59"/>
      <c r="EQ29" s="59"/>
    </row>
    <row r="30" spans="2:147" s="3" customFormat="1" ht="18" customHeight="1" thickBot="1">
      <c r="B30" s="352">
        <v>40</v>
      </c>
      <c r="C30" s="352"/>
      <c r="D30" s="357" t="s">
        <v>39</v>
      </c>
      <c r="E30" s="358"/>
      <c r="F30" s="359"/>
      <c r="G30" s="357"/>
      <c r="H30" s="358"/>
      <c r="I30" s="359"/>
      <c r="J30" s="353">
        <f t="shared" si="4"/>
        <v>0.6958333333333331</v>
      </c>
      <c r="K30" s="353"/>
      <c r="L30" s="353"/>
      <c r="M30" s="353"/>
      <c r="N30" s="353"/>
      <c r="O30" s="354" t="str">
        <f>P16</f>
        <v>SG Hengeler Wendfeld</v>
      </c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7" t="s">
        <v>15</v>
      </c>
      <c r="AF30" s="355" t="str">
        <f>P19</f>
        <v>VfL Ramsdorf II</v>
      </c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6"/>
      <c r="AW30" s="348">
        <v>0</v>
      </c>
      <c r="AX30" s="350"/>
      <c r="AY30" s="7" t="s">
        <v>14</v>
      </c>
      <c r="AZ30" s="350">
        <v>2</v>
      </c>
      <c r="BA30" s="351"/>
      <c r="BB30" s="348"/>
      <c r="BC30" s="349"/>
      <c r="BD30" s="31"/>
      <c r="BE30" s="36"/>
      <c r="BF30" s="40">
        <f t="shared" si="0"/>
        <v>0</v>
      </c>
      <c r="BG30" s="40" t="s">
        <v>14</v>
      </c>
      <c r="BH30" s="40">
        <f t="shared" si="1"/>
        <v>3</v>
      </c>
      <c r="BI30" s="39"/>
      <c r="BJ30" s="39"/>
      <c r="BK30" s="35"/>
      <c r="BL30" s="35"/>
      <c r="BM30" s="35"/>
      <c r="BN30" s="35"/>
      <c r="BO30" s="35"/>
      <c r="BP30" s="35"/>
      <c r="BQ30" s="35"/>
      <c r="BR30" s="35"/>
      <c r="BS30" s="35"/>
      <c r="BT30" s="39"/>
      <c r="BV30" s="352">
        <v>42</v>
      </c>
      <c r="BW30" s="352"/>
      <c r="BX30" s="352" t="s">
        <v>40</v>
      </c>
      <c r="BY30" s="352"/>
      <c r="BZ30" s="352"/>
      <c r="CA30" s="352"/>
      <c r="CB30" s="352"/>
      <c r="CC30" s="352"/>
      <c r="CD30" s="353">
        <f t="shared" si="5"/>
        <v>0.7138888888888886</v>
      </c>
      <c r="CE30" s="353"/>
      <c r="CF30" s="353"/>
      <c r="CG30" s="353"/>
      <c r="CH30" s="353"/>
      <c r="CI30" s="354" t="str">
        <f>CJ16</f>
        <v>BSG Gigaset</v>
      </c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7" t="s">
        <v>15</v>
      </c>
      <c r="CZ30" s="355" t="str">
        <f>CJ19</f>
        <v>Rot Weiss Trimbach</v>
      </c>
      <c r="DA30" s="355"/>
      <c r="DB30" s="355"/>
      <c r="DC30" s="355"/>
      <c r="DD30" s="355"/>
      <c r="DE30" s="355"/>
      <c r="DF30" s="355"/>
      <c r="DG30" s="355"/>
      <c r="DH30" s="355"/>
      <c r="DI30" s="355"/>
      <c r="DJ30" s="355"/>
      <c r="DK30" s="355"/>
      <c r="DL30" s="355"/>
      <c r="DM30" s="355"/>
      <c r="DN30" s="355"/>
      <c r="DO30" s="355"/>
      <c r="DP30" s="356"/>
      <c r="DQ30" s="348">
        <v>2</v>
      </c>
      <c r="DR30" s="350"/>
      <c r="DS30" s="7" t="s">
        <v>14</v>
      </c>
      <c r="DT30" s="350">
        <v>0</v>
      </c>
      <c r="DU30" s="351"/>
      <c r="DV30" s="348"/>
      <c r="DW30" s="349"/>
      <c r="DX30" s="31"/>
      <c r="DY30" s="36"/>
      <c r="DZ30" s="40">
        <f t="shared" si="2"/>
        <v>3</v>
      </c>
      <c r="EA30" s="40" t="s">
        <v>14</v>
      </c>
      <c r="EB30" s="40">
        <f t="shared" si="3"/>
        <v>0</v>
      </c>
      <c r="EC30" s="39"/>
      <c r="ED30" s="39"/>
      <c r="EE30" s="35"/>
      <c r="EF30" s="35"/>
      <c r="EG30" s="35"/>
      <c r="EH30" s="35"/>
      <c r="EI30" s="35"/>
      <c r="EJ30" s="35"/>
      <c r="EK30" s="35"/>
      <c r="EL30" s="35"/>
      <c r="EM30" s="35"/>
      <c r="EN30" s="39"/>
      <c r="EO30" s="39"/>
      <c r="EP30" s="59"/>
      <c r="EQ30" s="59"/>
    </row>
    <row r="31" spans="2:147" s="3" customFormat="1" ht="18" customHeight="1">
      <c r="B31" s="352">
        <v>43</v>
      </c>
      <c r="C31" s="352"/>
      <c r="D31" s="357" t="s">
        <v>39</v>
      </c>
      <c r="E31" s="358"/>
      <c r="F31" s="359"/>
      <c r="G31" s="357"/>
      <c r="H31" s="358"/>
      <c r="I31" s="359"/>
      <c r="J31" s="353">
        <f>CD30+$X$10+$AL$10</f>
        <v>0.7229166666666663</v>
      </c>
      <c r="K31" s="353"/>
      <c r="L31" s="353"/>
      <c r="M31" s="353"/>
      <c r="N31" s="353"/>
      <c r="O31" s="360" t="str">
        <f>P17</f>
        <v>BSG Fiege</v>
      </c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11" t="s">
        <v>15</v>
      </c>
      <c r="AF31" s="361" t="str">
        <f>P20</f>
        <v>SV Erle III</v>
      </c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2"/>
      <c r="AW31" s="364">
        <v>3</v>
      </c>
      <c r="AX31" s="365"/>
      <c r="AY31" s="11" t="s">
        <v>14</v>
      </c>
      <c r="AZ31" s="365">
        <v>2</v>
      </c>
      <c r="BA31" s="366"/>
      <c r="BB31" s="364"/>
      <c r="BC31" s="367"/>
      <c r="BD31" s="12"/>
      <c r="BE31" s="36"/>
      <c r="BF31" s="40">
        <f t="shared" si="0"/>
        <v>3</v>
      </c>
      <c r="BG31" s="40" t="s">
        <v>14</v>
      </c>
      <c r="BH31" s="40">
        <f t="shared" si="1"/>
        <v>0</v>
      </c>
      <c r="BI31" s="39"/>
      <c r="BJ31" s="39"/>
      <c r="BK31" s="42"/>
      <c r="BL31" s="42"/>
      <c r="BM31" s="41"/>
      <c r="BN31" s="41"/>
      <c r="BO31" s="41"/>
      <c r="BP31" s="41"/>
      <c r="BQ31" s="41"/>
      <c r="BR31" s="41"/>
      <c r="BS31" s="44"/>
      <c r="BT31" s="39"/>
      <c r="BV31" s="352">
        <v>45</v>
      </c>
      <c r="BW31" s="352"/>
      <c r="BX31" s="352" t="s">
        <v>40</v>
      </c>
      <c r="BY31" s="352"/>
      <c r="BZ31" s="352"/>
      <c r="CA31" s="352"/>
      <c r="CB31" s="352"/>
      <c r="CC31" s="352"/>
      <c r="CD31" s="363">
        <f>J32+$X$10+$AL$10</f>
        <v>0.7409722222222218</v>
      </c>
      <c r="CE31" s="363"/>
      <c r="CF31" s="363"/>
      <c r="CG31" s="363"/>
      <c r="CH31" s="363"/>
      <c r="CI31" s="360" t="str">
        <f>CJ17</f>
        <v>SG Pin Pals</v>
      </c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11" t="s">
        <v>15</v>
      </c>
      <c r="CZ31" s="361" t="str">
        <f>CJ20</f>
        <v>BSG Allstars</v>
      </c>
      <c r="DA31" s="361"/>
      <c r="DB31" s="361"/>
      <c r="DC31" s="361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1"/>
      <c r="DP31" s="362"/>
      <c r="DQ31" s="364">
        <v>3</v>
      </c>
      <c r="DR31" s="365"/>
      <c r="DS31" s="11" t="s">
        <v>14</v>
      </c>
      <c r="DT31" s="365">
        <v>0</v>
      </c>
      <c r="DU31" s="366"/>
      <c r="DV31" s="364"/>
      <c r="DW31" s="367"/>
      <c r="DX31" s="12"/>
      <c r="DY31" s="36"/>
      <c r="DZ31" s="40">
        <f t="shared" si="2"/>
        <v>3</v>
      </c>
      <c r="EA31" s="40" t="s">
        <v>14</v>
      </c>
      <c r="EB31" s="40">
        <f t="shared" si="3"/>
        <v>0</v>
      </c>
      <c r="EC31" s="39"/>
      <c r="ED31" s="39"/>
      <c r="EE31" s="42"/>
      <c r="EF31" s="42"/>
      <c r="EG31" s="41"/>
      <c r="EH31" s="41"/>
      <c r="EI31" s="41"/>
      <c r="EJ31" s="41"/>
      <c r="EK31" s="41"/>
      <c r="EL31" s="41"/>
      <c r="EM31" s="44"/>
      <c r="EN31" s="39"/>
      <c r="EO31" s="39"/>
      <c r="EP31" s="59"/>
      <c r="EQ31" s="59"/>
    </row>
    <row r="32" spans="2:147" s="3" customFormat="1" ht="18" customHeight="1" thickBot="1">
      <c r="B32" s="352">
        <v>44</v>
      </c>
      <c r="C32" s="352"/>
      <c r="D32" s="357" t="s">
        <v>39</v>
      </c>
      <c r="E32" s="358"/>
      <c r="F32" s="359"/>
      <c r="G32" s="357"/>
      <c r="H32" s="358"/>
      <c r="I32" s="359"/>
      <c r="J32" s="353">
        <f t="shared" si="4"/>
        <v>0.7319444444444441</v>
      </c>
      <c r="K32" s="353"/>
      <c r="L32" s="353"/>
      <c r="M32" s="353"/>
      <c r="N32" s="353"/>
      <c r="O32" s="354" t="str">
        <f>P19</f>
        <v>VfL Ramsdorf II</v>
      </c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7" t="s">
        <v>15</v>
      </c>
      <c r="AF32" s="355" t="str">
        <f>P18</f>
        <v>BSG Lebo</v>
      </c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6"/>
      <c r="AW32" s="348">
        <v>0</v>
      </c>
      <c r="AX32" s="350"/>
      <c r="AY32" s="7" t="s">
        <v>14</v>
      </c>
      <c r="AZ32" s="350">
        <v>4</v>
      </c>
      <c r="BA32" s="351"/>
      <c r="BB32" s="348"/>
      <c r="BC32" s="349"/>
      <c r="BD32" s="12"/>
      <c r="BE32" s="36"/>
      <c r="BF32" s="40">
        <f t="shared" si="0"/>
        <v>0</v>
      </c>
      <c r="BG32" s="40" t="s">
        <v>14</v>
      </c>
      <c r="BH32" s="40">
        <f t="shared" si="1"/>
        <v>3</v>
      </c>
      <c r="BI32" s="39"/>
      <c r="BJ32" s="39"/>
      <c r="BK32" s="42"/>
      <c r="BL32" s="42"/>
      <c r="BM32" s="41"/>
      <c r="BN32" s="41"/>
      <c r="BO32" s="41"/>
      <c r="BP32" s="41"/>
      <c r="BQ32" s="41"/>
      <c r="BR32" s="41"/>
      <c r="BS32" s="44"/>
      <c r="BT32" s="39"/>
      <c r="BV32" s="352">
        <v>46</v>
      </c>
      <c r="BW32" s="352"/>
      <c r="BX32" s="352" t="s">
        <v>40</v>
      </c>
      <c r="BY32" s="352"/>
      <c r="BZ32" s="352"/>
      <c r="CA32" s="352"/>
      <c r="CB32" s="352"/>
      <c r="CC32" s="352"/>
      <c r="CD32" s="353">
        <f t="shared" si="5"/>
        <v>0.7499999999999996</v>
      </c>
      <c r="CE32" s="353"/>
      <c r="CF32" s="353"/>
      <c r="CG32" s="353"/>
      <c r="CH32" s="353"/>
      <c r="CI32" s="354" t="str">
        <f>CJ19</f>
        <v>Rot Weiss Trimbach</v>
      </c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7" t="s">
        <v>15</v>
      </c>
      <c r="CZ32" s="355" t="str">
        <f>CJ18</f>
        <v>RC Borken-Hoxfeld 3</v>
      </c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/>
      <c r="DO32" s="355"/>
      <c r="DP32" s="356"/>
      <c r="DQ32" s="348">
        <v>0</v>
      </c>
      <c r="DR32" s="350"/>
      <c r="DS32" s="7" t="s">
        <v>14</v>
      </c>
      <c r="DT32" s="350">
        <v>2</v>
      </c>
      <c r="DU32" s="351"/>
      <c r="DV32" s="348"/>
      <c r="DW32" s="349"/>
      <c r="DX32" s="12"/>
      <c r="DY32" s="36"/>
      <c r="DZ32" s="40">
        <f t="shared" si="2"/>
        <v>0</v>
      </c>
      <c r="EA32" s="40" t="s">
        <v>14</v>
      </c>
      <c r="EB32" s="40">
        <f t="shared" si="3"/>
        <v>3</v>
      </c>
      <c r="EC32" s="39"/>
      <c r="ED32" s="39"/>
      <c r="EE32" s="42"/>
      <c r="EF32" s="42"/>
      <c r="EG32" s="41"/>
      <c r="EH32" s="41"/>
      <c r="EI32" s="41"/>
      <c r="EJ32" s="41"/>
      <c r="EK32" s="41"/>
      <c r="EL32" s="41"/>
      <c r="EM32" s="44"/>
      <c r="EN32" s="39"/>
      <c r="EO32" s="39"/>
      <c r="EP32" s="59"/>
      <c r="EQ32" s="59"/>
    </row>
    <row r="33" spans="2:147" s="3" customFormat="1" ht="18" customHeight="1">
      <c r="B33" s="352">
        <v>47</v>
      </c>
      <c r="C33" s="352"/>
      <c r="D33" s="357" t="s">
        <v>39</v>
      </c>
      <c r="E33" s="358"/>
      <c r="F33" s="359"/>
      <c r="G33" s="357"/>
      <c r="H33" s="358"/>
      <c r="I33" s="359"/>
      <c r="J33" s="353">
        <f>CD32+$X$10+$AL$10</f>
        <v>0.7590277777777773</v>
      </c>
      <c r="K33" s="353"/>
      <c r="L33" s="353"/>
      <c r="M33" s="353"/>
      <c r="N33" s="353"/>
      <c r="O33" s="360" t="str">
        <f>P20</f>
        <v>SV Erle III</v>
      </c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11" t="s">
        <v>15</v>
      </c>
      <c r="AF33" s="361" t="str">
        <f>P16</f>
        <v>SG Hengeler Wendfeld</v>
      </c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2"/>
      <c r="AW33" s="364">
        <v>2</v>
      </c>
      <c r="AX33" s="365"/>
      <c r="AY33" s="11" t="s">
        <v>14</v>
      </c>
      <c r="AZ33" s="365">
        <v>0</v>
      </c>
      <c r="BA33" s="366"/>
      <c r="BB33" s="364"/>
      <c r="BC33" s="367"/>
      <c r="BD33" s="12"/>
      <c r="BE33" s="36"/>
      <c r="BF33" s="40">
        <f t="shared" si="0"/>
        <v>3</v>
      </c>
      <c r="BG33" s="40" t="s">
        <v>14</v>
      </c>
      <c r="BH33" s="40">
        <f t="shared" si="1"/>
        <v>0</v>
      </c>
      <c r="BI33" s="39"/>
      <c r="BJ33" s="39"/>
      <c r="BK33" s="42"/>
      <c r="BL33" s="42"/>
      <c r="BM33" s="41"/>
      <c r="BN33" s="41"/>
      <c r="BO33" s="41"/>
      <c r="BP33" s="41"/>
      <c r="BQ33" s="41"/>
      <c r="BR33" s="41"/>
      <c r="BS33" s="44"/>
      <c r="BT33" s="36"/>
      <c r="BV33" s="352">
        <v>49</v>
      </c>
      <c r="BW33" s="352"/>
      <c r="BX33" s="352" t="s">
        <v>40</v>
      </c>
      <c r="BY33" s="352"/>
      <c r="BZ33" s="352"/>
      <c r="CA33" s="352"/>
      <c r="CB33" s="352"/>
      <c r="CC33" s="352"/>
      <c r="CD33" s="363">
        <f>J34+$X$10+$AL$10</f>
        <v>0.7770833333333328</v>
      </c>
      <c r="CE33" s="363"/>
      <c r="CF33" s="363"/>
      <c r="CG33" s="363"/>
      <c r="CH33" s="363"/>
      <c r="CI33" s="360" t="str">
        <f>CJ20</f>
        <v>BSG Allstars</v>
      </c>
      <c r="CJ33" s="361"/>
      <c r="CK33" s="361"/>
      <c r="CL33" s="361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361"/>
      <c r="CY33" s="11" t="s">
        <v>15</v>
      </c>
      <c r="CZ33" s="361" t="str">
        <f>CJ16</f>
        <v>BSG Gigaset</v>
      </c>
      <c r="DA33" s="361"/>
      <c r="DB33" s="361"/>
      <c r="DC33" s="361"/>
      <c r="DD33" s="361"/>
      <c r="DE33" s="361"/>
      <c r="DF33" s="361"/>
      <c r="DG33" s="361"/>
      <c r="DH33" s="361"/>
      <c r="DI33" s="361"/>
      <c r="DJ33" s="361"/>
      <c r="DK33" s="361"/>
      <c r="DL33" s="361"/>
      <c r="DM33" s="361"/>
      <c r="DN33" s="361"/>
      <c r="DO33" s="361"/>
      <c r="DP33" s="362"/>
      <c r="DQ33" s="364">
        <v>1</v>
      </c>
      <c r="DR33" s="365"/>
      <c r="DS33" s="11" t="s">
        <v>14</v>
      </c>
      <c r="DT33" s="365">
        <v>3</v>
      </c>
      <c r="DU33" s="366"/>
      <c r="DV33" s="364"/>
      <c r="DW33" s="367"/>
      <c r="DX33" s="12"/>
      <c r="DY33" s="36"/>
      <c r="DZ33" s="40">
        <f t="shared" si="2"/>
        <v>0</v>
      </c>
      <c r="EA33" s="40" t="s">
        <v>14</v>
      </c>
      <c r="EB33" s="40">
        <f t="shared" si="3"/>
        <v>3</v>
      </c>
      <c r="EC33" s="39"/>
      <c r="ED33" s="39"/>
      <c r="EE33" s="42"/>
      <c r="EF33" s="42"/>
      <c r="EG33" s="41"/>
      <c r="EH33" s="41"/>
      <c r="EI33" s="41"/>
      <c r="EJ33" s="41"/>
      <c r="EK33" s="41"/>
      <c r="EL33" s="41"/>
      <c r="EM33" s="44"/>
      <c r="EN33" s="36"/>
      <c r="EO33" s="36"/>
      <c r="EP33" s="59"/>
      <c r="EQ33" s="59"/>
    </row>
    <row r="34" spans="2:147" s="3" customFormat="1" ht="18" customHeight="1" thickBot="1">
      <c r="B34" s="352">
        <v>48</v>
      </c>
      <c r="C34" s="352"/>
      <c r="D34" s="357" t="s">
        <v>39</v>
      </c>
      <c r="E34" s="358"/>
      <c r="F34" s="359"/>
      <c r="G34" s="357"/>
      <c r="H34" s="358"/>
      <c r="I34" s="359"/>
      <c r="J34" s="353">
        <f t="shared" si="4"/>
        <v>0.768055555555555</v>
      </c>
      <c r="K34" s="353"/>
      <c r="L34" s="353"/>
      <c r="M34" s="353"/>
      <c r="N34" s="353"/>
      <c r="O34" s="354" t="str">
        <f>P17</f>
        <v>BSG Fiege</v>
      </c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7" t="s">
        <v>15</v>
      </c>
      <c r="AF34" s="355" t="str">
        <f>P18</f>
        <v>BSG Lebo</v>
      </c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6"/>
      <c r="AW34" s="348">
        <v>2</v>
      </c>
      <c r="AX34" s="350"/>
      <c r="AY34" s="7" t="s">
        <v>14</v>
      </c>
      <c r="AZ34" s="350">
        <v>7</v>
      </c>
      <c r="BA34" s="351"/>
      <c r="BB34" s="348"/>
      <c r="BC34" s="349"/>
      <c r="BD34" s="12"/>
      <c r="BE34" s="36"/>
      <c r="BF34" s="40">
        <f t="shared" si="0"/>
        <v>0</v>
      </c>
      <c r="BG34" s="40" t="s">
        <v>14</v>
      </c>
      <c r="BH34" s="40">
        <f t="shared" si="1"/>
        <v>3</v>
      </c>
      <c r="BI34" s="39"/>
      <c r="BJ34" s="39"/>
      <c r="BK34" s="42"/>
      <c r="BL34" s="42"/>
      <c r="BM34" s="41"/>
      <c r="BN34" s="41"/>
      <c r="BO34" s="41"/>
      <c r="BP34" s="41"/>
      <c r="BQ34" s="41"/>
      <c r="BR34" s="41"/>
      <c r="BS34" s="44"/>
      <c r="BT34" s="36"/>
      <c r="BV34" s="352">
        <v>50</v>
      </c>
      <c r="BW34" s="352"/>
      <c r="BX34" s="352" t="s">
        <v>40</v>
      </c>
      <c r="BY34" s="352"/>
      <c r="BZ34" s="352"/>
      <c r="CA34" s="352"/>
      <c r="CB34" s="352"/>
      <c r="CC34" s="352"/>
      <c r="CD34" s="353">
        <f t="shared" si="5"/>
        <v>0.7861111111111105</v>
      </c>
      <c r="CE34" s="353"/>
      <c r="CF34" s="353"/>
      <c r="CG34" s="353"/>
      <c r="CH34" s="353"/>
      <c r="CI34" s="354" t="str">
        <f>CJ18</f>
        <v>RC Borken-Hoxfeld 3</v>
      </c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7" t="s">
        <v>15</v>
      </c>
      <c r="CZ34" s="355" t="str">
        <f>CJ17</f>
        <v>SG Pin Pals</v>
      </c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6"/>
      <c r="DQ34" s="348">
        <v>0</v>
      </c>
      <c r="DR34" s="350"/>
      <c r="DS34" s="7" t="s">
        <v>14</v>
      </c>
      <c r="DT34" s="350">
        <v>3</v>
      </c>
      <c r="DU34" s="351"/>
      <c r="DV34" s="348"/>
      <c r="DW34" s="349"/>
      <c r="DX34" s="12"/>
      <c r="DY34" s="36"/>
      <c r="DZ34" s="40">
        <f t="shared" si="2"/>
        <v>0</v>
      </c>
      <c r="EA34" s="40" t="s">
        <v>14</v>
      </c>
      <c r="EB34" s="40">
        <f t="shared" si="3"/>
        <v>3</v>
      </c>
      <c r="EC34" s="39"/>
      <c r="ED34" s="39"/>
      <c r="EE34" s="42"/>
      <c r="EF34" s="42"/>
      <c r="EG34" s="41"/>
      <c r="EH34" s="41"/>
      <c r="EI34" s="41"/>
      <c r="EJ34" s="41"/>
      <c r="EK34" s="41"/>
      <c r="EL34" s="41"/>
      <c r="EM34" s="44"/>
      <c r="EN34" s="36"/>
      <c r="EO34" s="36"/>
      <c r="EP34" s="59"/>
      <c r="EQ34" s="59"/>
    </row>
    <row r="35" spans="2:145" s="3" customFormat="1" ht="18" customHeight="1">
      <c r="B35" s="54"/>
      <c r="C35" s="54"/>
      <c r="D35" s="54"/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7"/>
      <c r="AX35" s="57"/>
      <c r="AY35" s="57"/>
      <c r="AZ35" s="57"/>
      <c r="BA35" s="57"/>
      <c r="BB35" s="57"/>
      <c r="BC35" s="57"/>
      <c r="BD35" s="12"/>
      <c r="BE35" s="36"/>
      <c r="BF35" s="40"/>
      <c r="BG35" s="40"/>
      <c r="BH35" s="40"/>
      <c r="BI35" s="39"/>
      <c r="BJ35" s="39"/>
      <c r="BK35" s="42"/>
      <c r="BL35" s="42"/>
      <c r="BM35" s="41"/>
      <c r="BN35" s="41"/>
      <c r="BO35" s="41"/>
      <c r="BP35" s="41"/>
      <c r="BQ35" s="41"/>
      <c r="BR35" s="41"/>
      <c r="BS35" s="44"/>
      <c r="BT35" s="36"/>
      <c r="BV35" s="54"/>
      <c r="BW35" s="54"/>
      <c r="BX35" s="54"/>
      <c r="BY35" s="54"/>
      <c r="BZ35" s="54"/>
      <c r="CA35" s="54"/>
      <c r="CB35" s="54"/>
      <c r="CC35" s="54"/>
      <c r="CD35" s="55"/>
      <c r="CE35" s="55"/>
      <c r="CF35" s="55"/>
      <c r="CG35" s="55"/>
      <c r="CH35" s="55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7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7"/>
      <c r="DR35" s="57"/>
      <c r="DS35" s="57"/>
      <c r="DT35" s="57"/>
      <c r="DU35" s="57"/>
      <c r="DV35" s="57"/>
      <c r="DW35" s="57"/>
      <c r="DX35" s="12"/>
      <c r="DY35" s="36"/>
      <c r="DZ35" s="40"/>
      <c r="EA35" s="40"/>
      <c r="EB35" s="40"/>
      <c r="EC35" s="39"/>
      <c r="ED35" s="39"/>
      <c r="EE35" s="42"/>
      <c r="EF35" s="42"/>
      <c r="EG35" s="41"/>
      <c r="EH35" s="41"/>
      <c r="EI35" s="41"/>
      <c r="EJ35" s="41"/>
      <c r="EK35" s="41"/>
      <c r="EL35" s="41"/>
      <c r="EM35" s="44"/>
      <c r="EN35" s="36"/>
      <c r="EO35" s="36"/>
    </row>
    <row r="36" spans="58:145" ht="12.75"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X36" s="6"/>
      <c r="DY36" s="32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2"/>
      <c r="EO36" s="32"/>
    </row>
    <row r="37" spans="2:145" ht="12.75">
      <c r="B37" s="1" t="s">
        <v>24</v>
      </c>
      <c r="BU37"/>
      <c r="BV37" s="1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X37" s="6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</row>
    <row r="38" spans="2:145" ht="12.75">
      <c r="B38" s="1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X38" s="6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</row>
    <row r="39" spans="9:145" ht="12" customHeight="1">
      <c r="I39">
        <f>+-'Grp C_D'!AQ38</f>
        <v>0</v>
      </c>
      <c r="BU39" s="8"/>
      <c r="BV39" s="8"/>
      <c r="BW39" s="8"/>
      <c r="BX39" s="8"/>
      <c r="BY39" s="8"/>
      <c r="BZ39" s="8"/>
      <c r="CA39" s="8"/>
      <c r="CB39" s="8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X39" s="8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</row>
    <row r="40" spans="27:145" s="8" customFormat="1" ht="13.5" customHeight="1" thickBot="1">
      <c r="AA40" s="9"/>
      <c r="AB40" s="9"/>
      <c r="AC40" s="9"/>
      <c r="AD40" s="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/>
      <c r="BV40"/>
      <c r="BW40"/>
      <c r="BX40"/>
      <c r="BY40"/>
      <c r="BZ40"/>
      <c r="CA40"/>
      <c r="CB40"/>
      <c r="CU40" s="9"/>
      <c r="CV40" s="9"/>
      <c r="CW40" s="9"/>
      <c r="CX40" s="9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 s="6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</row>
    <row r="41" spans="9:145" ht="13.5" thickBot="1">
      <c r="I41" s="343" t="s">
        <v>30</v>
      </c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5" t="s">
        <v>23</v>
      </c>
      <c r="AI41" s="346"/>
      <c r="AJ41" s="346"/>
      <c r="AK41" s="345" t="s">
        <v>17</v>
      </c>
      <c r="AL41" s="346"/>
      <c r="AM41" s="346"/>
      <c r="AN41" s="345" t="s">
        <v>18</v>
      </c>
      <c r="AO41" s="346"/>
      <c r="AP41" s="346"/>
      <c r="AQ41" s="346"/>
      <c r="AR41" s="346"/>
      <c r="AS41" s="345" t="s">
        <v>19</v>
      </c>
      <c r="AT41" s="346"/>
      <c r="AU41" s="347"/>
      <c r="BU41"/>
      <c r="BV41"/>
      <c r="BW41"/>
      <c r="BX41"/>
      <c r="BY41"/>
      <c r="BZ41"/>
      <c r="CA41"/>
      <c r="CB41"/>
      <c r="CC41" s="343" t="s">
        <v>37</v>
      </c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5" t="s">
        <v>23</v>
      </c>
      <c r="DC41" s="346"/>
      <c r="DD41" s="346"/>
      <c r="DE41" s="345" t="s">
        <v>17</v>
      </c>
      <c r="DF41" s="346"/>
      <c r="DG41" s="346"/>
      <c r="DH41" s="345" t="s">
        <v>18</v>
      </c>
      <c r="DI41" s="346"/>
      <c r="DJ41" s="346"/>
      <c r="DK41" s="346"/>
      <c r="DL41" s="346"/>
      <c r="DM41" s="345" t="s">
        <v>19</v>
      </c>
      <c r="DN41" s="346"/>
      <c r="DO41" s="347"/>
      <c r="DX41" s="6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</row>
    <row r="42" spans="9:145" ht="19.5" customHeight="1" thickBot="1">
      <c r="I42" s="338" t="s">
        <v>7</v>
      </c>
      <c r="J42" s="339"/>
      <c r="K42" s="334" t="str">
        <f>BM25</f>
        <v>BSG Lebo</v>
      </c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5">
        <f>BN25</f>
        <v>4</v>
      </c>
      <c r="AI42" s="336"/>
      <c r="AJ42" s="337"/>
      <c r="AK42" s="336">
        <f>BO25</f>
        <v>12</v>
      </c>
      <c r="AL42" s="336"/>
      <c r="AM42" s="336"/>
      <c r="AN42" s="335">
        <f>BP25</f>
        <v>20</v>
      </c>
      <c r="AO42" s="336"/>
      <c r="AP42" s="60" t="s">
        <v>14</v>
      </c>
      <c r="AQ42" s="336">
        <f>BR25</f>
        <v>3</v>
      </c>
      <c r="AR42" s="337"/>
      <c r="AS42" s="341">
        <f>BS25</f>
        <v>17</v>
      </c>
      <c r="AT42" s="341"/>
      <c r="AU42" s="342"/>
      <c r="BU42"/>
      <c r="BV42"/>
      <c r="BW42"/>
      <c r="BX42"/>
      <c r="BY42"/>
      <c r="BZ42"/>
      <c r="CA42"/>
      <c r="CB42"/>
      <c r="CC42" s="338" t="s">
        <v>7</v>
      </c>
      <c r="CD42" s="339"/>
      <c r="CE42" s="334" t="str">
        <f>EG25</f>
        <v>SG Pin Pals</v>
      </c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5">
        <f>EH25</f>
        <v>4</v>
      </c>
      <c r="DC42" s="336"/>
      <c r="DD42" s="337"/>
      <c r="DE42" s="336">
        <f>EI25</f>
        <v>12</v>
      </c>
      <c r="DF42" s="336"/>
      <c r="DG42" s="336"/>
      <c r="DH42" s="335">
        <f>EJ25</f>
        <v>14</v>
      </c>
      <c r="DI42" s="336"/>
      <c r="DJ42" s="60" t="s">
        <v>14</v>
      </c>
      <c r="DK42" s="336">
        <f>EL25</f>
        <v>3</v>
      </c>
      <c r="DL42" s="337"/>
      <c r="DM42" s="341">
        <f>EM25</f>
        <v>11</v>
      </c>
      <c r="DN42" s="341"/>
      <c r="DO42" s="342"/>
      <c r="DX42" s="6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</row>
    <row r="43" spans="9:145" ht="19.5" customHeight="1" thickBot="1">
      <c r="I43" s="338" t="s">
        <v>8</v>
      </c>
      <c r="J43" s="339"/>
      <c r="K43" s="334" t="str">
        <f>BM26</f>
        <v>VfL Ramsdorf II</v>
      </c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5">
        <f>BN26</f>
        <v>4</v>
      </c>
      <c r="AI43" s="336"/>
      <c r="AJ43" s="337"/>
      <c r="AK43" s="336">
        <f>BO26</f>
        <v>9</v>
      </c>
      <c r="AL43" s="336"/>
      <c r="AM43" s="336"/>
      <c r="AN43" s="335">
        <f>BP26</f>
        <v>10</v>
      </c>
      <c r="AO43" s="336"/>
      <c r="AP43" s="60" t="s">
        <v>14</v>
      </c>
      <c r="AQ43" s="336">
        <f>BR26</f>
        <v>8</v>
      </c>
      <c r="AR43" s="337"/>
      <c r="AS43" s="341">
        <f>BS26</f>
        <v>2</v>
      </c>
      <c r="AT43" s="341"/>
      <c r="AU43" s="342"/>
      <c r="BU43"/>
      <c r="BV43"/>
      <c r="BW43"/>
      <c r="BX43"/>
      <c r="BY43"/>
      <c r="BZ43"/>
      <c r="CA43"/>
      <c r="CB43"/>
      <c r="CC43" s="338" t="s">
        <v>8</v>
      </c>
      <c r="CD43" s="339"/>
      <c r="CE43" s="334" t="str">
        <f>EG26</f>
        <v>RC Borken-Hoxfeld 3</v>
      </c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5">
        <f>EH26</f>
        <v>4</v>
      </c>
      <c r="DC43" s="336"/>
      <c r="DD43" s="337"/>
      <c r="DE43" s="336">
        <f>EI26</f>
        <v>6</v>
      </c>
      <c r="DF43" s="336"/>
      <c r="DG43" s="336"/>
      <c r="DH43" s="335">
        <f>EJ26</f>
        <v>9</v>
      </c>
      <c r="DI43" s="336"/>
      <c r="DJ43" s="60" t="s">
        <v>14</v>
      </c>
      <c r="DK43" s="336">
        <f>EL26</f>
        <v>8</v>
      </c>
      <c r="DL43" s="337"/>
      <c r="DM43" s="341">
        <f>EM26</f>
        <v>1</v>
      </c>
      <c r="DN43" s="341"/>
      <c r="DO43" s="342"/>
      <c r="DX43" s="6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</row>
    <row r="44" spans="9:145" ht="19.5" customHeight="1" thickBot="1">
      <c r="I44" s="332" t="s">
        <v>9</v>
      </c>
      <c r="J44" s="333"/>
      <c r="K44" s="327" t="str">
        <f>BM27</f>
        <v>BSG Fiege</v>
      </c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40"/>
      <c r="AH44" s="328">
        <f>BN27</f>
        <v>4</v>
      </c>
      <c r="AI44" s="325"/>
      <c r="AJ44" s="326"/>
      <c r="AK44" s="328">
        <f>BO27</f>
        <v>6</v>
      </c>
      <c r="AL44" s="325"/>
      <c r="AM44" s="326"/>
      <c r="AN44" s="328">
        <f>BP27</f>
        <v>12</v>
      </c>
      <c r="AO44" s="325"/>
      <c r="AP44" s="61" t="s">
        <v>14</v>
      </c>
      <c r="AQ44" s="325">
        <f>BR27</f>
        <v>15</v>
      </c>
      <c r="AR44" s="326"/>
      <c r="AS44" s="331">
        <f>BS27</f>
        <v>-3</v>
      </c>
      <c r="AT44" s="329"/>
      <c r="AU44" s="330"/>
      <c r="BU44"/>
      <c r="BV44"/>
      <c r="BW44"/>
      <c r="BX44"/>
      <c r="BY44"/>
      <c r="BZ44"/>
      <c r="CA44"/>
      <c r="CB44"/>
      <c r="CC44" s="332" t="s">
        <v>9</v>
      </c>
      <c r="CD44" s="333"/>
      <c r="CE44" s="327" t="str">
        <f>EG27</f>
        <v>BSG Gigaset</v>
      </c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8">
        <f>EH27</f>
        <v>4</v>
      </c>
      <c r="DC44" s="325"/>
      <c r="DD44" s="326"/>
      <c r="DE44" s="325">
        <f>EI27</f>
        <v>6</v>
      </c>
      <c r="DF44" s="325"/>
      <c r="DG44" s="325"/>
      <c r="DH44" s="328">
        <f>EJ27</f>
        <v>10</v>
      </c>
      <c r="DI44" s="325"/>
      <c r="DJ44" s="61" t="s">
        <v>14</v>
      </c>
      <c r="DK44" s="325">
        <f>EL27</f>
        <v>12</v>
      </c>
      <c r="DL44" s="326"/>
      <c r="DM44" s="329">
        <f>EM27</f>
        <v>-2</v>
      </c>
      <c r="DN44" s="329"/>
      <c r="DO44" s="330"/>
      <c r="DX44" s="6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</row>
    <row r="45" spans="9:145" ht="19.5" customHeight="1" thickBot="1">
      <c r="I45" s="317" t="s">
        <v>10</v>
      </c>
      <c r="J45" s="318"/>
      <c r="K45" s="319" t="str">
        <f>BM28</f>
        <v>SV Erle III</v>
      </c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20">
        <f>BN28</f>
        <v>4</v>
      </c>
      <c r="AI45" s="321"/>
      <c r="AJ45" s="322"/>
      <c r="AK45" s="321">
        <f>BO28</f>
        <v>3</v>
      </c>
      <c r="AL45" s="321"/>
      <c r="AM45" s="321"/>
      <c r="AN45" s="320">
        <f>BP28</f>
        <v>6</v>
      </c>
      <c r="AO45" s="321"/>
      <c r="AP45" s="30" t="s">
        <v>14</v>
      </c>
      <c r="AQ45" s="321">
        <f>BR28</f>
        <v>10</v>
      </c>
      <c r="AR45" s="322"/>
      <c r="AS45" s="323">
        <f>BS28</f>
        <v>-4</v>
      </c>
      <c r="AT45" s="323"/>
      <c r="AU45" s="324"/>
      <c r="BU45"/>
      <c r="BV45"/>
      <c r="BW45"/>
      <c r="BX45"/>
      <c r="BY45"/>
      <c r="BZ45"/>
      <c r="CA45"/>
      <c r="CB45"/>
      <c r="CC45" s="317" t="s">
        <v>10</v>
      </c>
      <c r="CD45" s="318"/>
      <c r="CE45" s="319" t="str">
        <f>EG28</f>
        <v>BSG Allstars</v>
      </c>
      <c r="CF45" s="319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20">
        <f>EH28</f>
        <v>4</v>
      </c>
      <c r="DC45" s="321"/>
      <c r="DD45" s="322"/>
      <c r="DE45" s="321">
        <f>EI28</f>
        <v>6</v>
      </c>
      <c r="DF45" s="321"/>
      <c r="DG45" s="321"/>
      <c r="DH45" s="320">
        <f>EJ28</f>
        <v>6</v>
      </c>
      <c r="DI45" s="321"/>
      <c r="DJ45" s="30" t="s">
        <v>14</v>
      </c>
      <c r="DK45" s="321">
        <f>EL28</f>
        <v>8</v>
      </c>
      <c r="DL45" s="322"/>
      <c r="DM45" s="323">
        <f>EM28</f>
        <v>-2</v>
      </c>
      <c r="DN45" s="323"/>
      <c r="DO45" s="324"/>
      <c r="DX45" s="6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</row>
    <row r="46" spans="9:145" ht="19.5" customHeight="1" thickBot="1">
      <c r="I46" s="313" t="s">
        <v>11</v>
      </c>
      <c r="J46" s="314"/>
      <c r="K46" s="315" t="str">
        <f>BM29</f>
        <v>SG Hengeler Wendfeld</v>
      </c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6">
        <f>BN29</f>
        <v>4</v>
      </c>
      <c r="AI46" s="309"/>
      <c r="AJ46" s="310"/>
      <c r="AK46" s="309">
        <f>BO29</f>
        <v>0</v>
      </c>
      <c r="AL46" s="309"/>
      <c r="AM46" s="309"/>
      <c r="AN46" s="316">
        <f>BP29</f>
        <v>2</v>
      </c>
      <c r="AO46" s="309"/>
      <c r="AP46" s="29" t="s">
        <v>14</v>
      </c>
      <c r="AQ46" s="309">
        <f>BR29</f>
        <v>14</v>
      </c>
      <c r="AR46" s="310"/>
      <c r="AS46" s="311">
        <f>BS29</f>
        <v>-12</v>
      </c>
      <c r="AT46" s="311"/>
      <c r="AU46" s="312"/>
      <c r="BU46"/>
      <c r="BV46"/>
      <c r="BW46"/>
      <c r="BX46"/>
      <c r="BY46"/>
      <c r="BZ46"/>
      <c r="CA46"/>
      <c r="CB46"/>
      <c r="CC46" s="313" t="s">
        <v>11</v>
      </c>
      <c r="CD46" s="314"/>
      <c r="CE46" s="315" t="str">
        <f>EG29</f>
        <v>Rot Weiss Trimbach</v>
      </c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6">
        <f>EH29</f>
        <v>4</v>
      </c>
      <c r="DC46" s="309"/>
      <c r="DD46" s="310"/>
      <c r="DE46" s="309">
        <f>EI29</f>
        <v>0</v>
      </c>
      <c r="DF46" s="309"/>
      <c r="DG46" s="309"/>
      <c r="DH46" s="316">
        <f>EJ29</f>
        <v>0</v>
      </c>
      <c r="DI46" s="309"/>
      <c r="DJ46" s="29" t="s">
        <v>14</v>
      </c>
      <c r="DK46" s="309">
        <f>EL29</f>
        <v>8</v>
      </c>
      <c r="DL46" s="310"/>
      <c r="DM46" s="311">
        <f>EM29</f>
        <v>-8</v>
      </c>
      <c r="DN46" s="311"/>
      <c r="DO46" s="312"/>
      <c r="DX46" s="6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</row>
    <row r="47" spans="73:145" ht="12.75"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X47" s="6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</row>
    <row r="48" spans="73:145" ht="12.75"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X48" s="6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</row>
  </sheetData>
  <sheetProtection/>
  <mergeCells count="317">
    <mergeCell ref="A2:AP2"/>
    <mergeCell ref="A3:AP3"/>
    <mergeCell ref="A4:AP4"/>
    <mergeCell ref="K6:AF6"/>
    <mergeCell ref="B8:AM8"/>
    <mergeCell ref="H10:L10"/>
    <mergeCell ref="U10:V10"/>
    <mergeCell ref="X10:AB10"/>
    <mergeCell ref="N18:O18"/>
    <mergeCell ref="P16:AJ16"/>
    <mergeCell ref="AK16:AL16"/>
    <mergeCell ref="AL10:AP10"/>
    <mergeCell ref="N15:AJ15"/>
    <mergeCell ref="AK15:AL15"/>
    <mergeCell ref="N17:O17"/>
    <mergeCell ref="P17:AJ17"/>
    <mergeCell ref="AK17:AL17"/>
    <mergeCell ref="N16:O16"/>
    <mergeCell ref="DE15:DF15"/>
    <mergeCell ref="CJ18:DD18"/>
    <mergeCell ref="DE18:DF18"/>
    <mergeCell ref="CJ17:DD17"/>
    <mergeCell ref="DE17:DF17"/>
    <mergeCell ref="CH16:CI16"/>
    <mergeCell ref="CH15:DD15"/>
    <mergeCell ref="DE16:DF16"/>
    <mergeCell ref="CJ16:DD16"/>
    <mergeCell ref="CH18:CI18"/>
    <mergeCell ref="CJ20:DD20"/>
    <mergeCell ref="CH20:CI20"/>
    <mergeCell ref="CH17:CI17"/>
    <mergeCell ref="P18:AJ18"/>
    <mergeCell ref="AK18:AL18"/>
    <mergeCell ref="DE20:DF20"/>
    <mergeCell ref="N19:O19"/>
    <mergeCell ref="P19:AJ19"/>
    <mergeCell ref="AK19:AL19"/>
    <mergeCell ref="CH19:CI19"/>
    <mergeCell ref="CJ19:DD19"/>
    <mergeCell ref="DE19:DF19"/>
    <mergeCell ref="N20:O20"/>
    <mergeCell ref="P20:AJ20"/>
    <mergeCell ref="AK20:AL20"/>
    <mergeCell ref="O24:AV24"/>
    <mergeCell ref="AW24:BA24"/>
    <mergeCell ref="BX24:BZ24"/>
    <mergeCell ref="CA24:CC24"/>
    <mergeCell ref="B24:C24"/>
    <mergeCell ref="D24:F24"/>
    <mergeCell ref="G24:I24"/>
    <mergeCell ref="J24:N24"/>
    <mergeCell ref="BX25:BZ25"/>
    <mergeCell ref="CA25:CC25"/>
    <mergeCell ref="DQ24:DU24"/>
    <mergeCell ref="BB24:BC24"/>
    <mergeCell ref="BV24:BW24"/>
    <mergeCell ref="DV24:DW24"/>
    <mergeCell ref="CD24:CH24"/>
    <mergeCell ref="CI24:DP24"/>
    <mergeCell ref="AW25:AX25"/>
    <mergeCell ref="AZ25:BA25"/>
    <mergeCell ref="CD25:CH25"/>
    <mergeCell ref="CI25:CX25"/>
    <mergeCell ref="B25:C25"/>
    <mergeCell ref="D25:F25"/>
    <mergeCell ref="G25:I25"/>
    <mergeCell ref="J25:N25"/>
    <mergeCell ref="BB25:BC25"/>
    <mergeCell ref="BV25:BW25"/>
    <mergeCell ref="B26:C26"/>
    <mergeCell ref="D26:F26"/>
    <mergeCell ref="G26:I26"/>
    <mergeCell ref="J26:N26"/>
    <mergeCell ref="O25:AD25"/>
    <mergeCell ref="AF25:AV25"/>
    <mergeCell ref="O26:AD26"/>
    <mergeCell ref="AF26:AV26"/>
    <mergeCell ref="CZ26:DP26"/>
    <mergeCell ref="DQ26:DR26"/>
    <mergeCell ref="CD26:CH26"/>
    <mergeCell ref="CI26:CX26"/>
    <mergeCell ref="AW26:AX26"/>
    <mergeCell ref="AZ26:BA26"/>
    <mergeCell ref="BB26:BC26"/>
    <mergeCell ref="BV26:BW26"/>
    <mergeCell ref="DT26:DU26"/>
    <mergeCell ref="DV26:DW26"/>
    <mergeCell ref="CZ25:DP25"/>
    <mergeCell ref="DQ25:DR25"/>
    <mergeCell ref="DT25:DU25"/>
    <mergeCell ref="DV25:DW25"/>
    <mergeCell ref="CD27:CH27"/>
    <mergeCell ref="CI27:CX27"/>
    <mergeCell ref="BX26:BZ26"/>
    <mergeCell ref="CA26:CC26"/>
    <mergeCell ref="CZ27:DP27"/>
    <mergeCell ref="DQ27:DR27"/>
    <mergeCell ref="BX27:BZ27"/>
    <mergeCell ref="CA27:CC27"/>
    <mergeCell ref="B27:C27"/>
    <mergeCell ref="D27:F27"/>
    <mergeCell ref="G27:I27"/>
    <mergeCell ref="J27:N27"/>
    <mergeCell ref="O27:AD27"/>
    <mergeCell ref="AF27:AV27"/>
    <mergeCell ref="CZ28:DP28"/>
    <mergeCell ref="DQ28:DR28"/>
    <mergeCell ref="DT28:DU28"/>
    <mergeCell ref="DV28:DW28"/>
    <mergeCell ref="AW27:AX27"/>
    <mergeCell ref="AZ27:BA27"/>
    <mergeCell ref="BB27:BC27"/>
    <mergeCell ref="BV27:BW27"/>
    <mergeCell ref="DT27:DU27"/>
    <mergeCell ref="DV27:DW27"/>
    <mergeCell ref="BB28:BC28"/>
    <mergeCell ref="BV28:BW28"/>
    <mergeCell ref="BX28:BZ28"/>
    <mergeCell ref="CA28:CC28"/>
    <mergeCell ref="B28:C28"/>
    <mergeCell ref="D28:F28"/>
    <mergeCell ref="G28:I28"/>
    <mergeCell ref="J28:N28"/>
    <mergeCell ref="CZ29:DP29"/>
    <mergeCell ref="DQ29:DR29"/>
    <mergeCell ref="DT29:DU29"/>
    <mergeCell ref="DV29:DW29"/>
    <mergeCell ref="O28:AD28"/>
    <mergeCell ref="AF28:AV28"/>
    <mergeCell ref="CD28:CH28"/>
    <mergeCell ref="CI28:CX28"/>
    <mergeCell ref="AW28:AX28"/>
    <mergeCell ref="AZ28:BA28"/>
    <mergeCell ref="BB29:BC29"/>
    <mergeCell ref="BV29:BW29"/>
    <mergeCell ref="BX29:BZ29"/>
    <mergeCell ref="CA29:CC29"/>
    <mergeCell ref="B29:C29"/>
    <mergeCell ref="D29:F29"/>
    <mergeCell ref="G29:I29"/>
    <mergeCell ref="J29:N29"/>
    <mergeCell ref="CZ30:DP30"/>
    <mergeCell ref="DQ30:DR30"/>
    <mergeCell ref="DT30:DU30"/>
    <mergeCell ref="DV30:DW30"/>
    <mergeCell ref="O29:AD29"/>
    <mergeCell ref="AF29:AV29"/>
    <mergeCell ref="CD29:CH29"/>
    <mergeCell ref="CI29:CX29"/>
    <mergeCell ref="AW29:AX29"/>
    <mergeCell ref="AZ29:BA29"/>
    <mergeCell ref="BB30:BC30"/>
    <mergeCell ref="BV30:BW30"/>
    <mergeCell ref="BX30:BZ30"/>
    <mergeCell ref="CA30:CC30"/>
    <mergeCell ref="B30:C30"/>
    <mergeCell ref="D30:F30"/>
    <mergeCell ref="G30:I30"/>
    <mergeCell ref="J30:N30"/>
    <mergeCell ref="CZ31:DP31"/>
    <mergeCell ref="DQ31:DR31"/>
    <mergeCell ref="DT31:DU31"/>
    <mergeCell ref="DV31:DW31"/>
    <mergeCell ref="O30:AD30"/>
    <mergeCell ref="AF30:AV30"/>
    <mergeCell ref="CD30:CH30"/>
    <mergeCell ref="CI30:CX30"/>
    <mergeCell ref="AW30:AX30"/>
    <mergeCell ref="AZ30:BA30"/>
    <mergeCell ref="BB31:BC31"/>
    <mergeCell ref="BV31:BW31"/>
    <mergeCell ref="BX31:BZ31"/>
    <mergeCell ref="CA31:CC31"/>
    <mergeCell ref="B31:C31"/>
    <mergeCell ref="D31:F31"/>
    <mergeCell ref="G31:I31"/>
    <mergeCell ref="J31:N31"/>
    <mergeCell ref="CZ32:DP32"/>
    <mergeCell ref="DQ32:DR32"/>
    <mergeCell ref="DT32:DU32"/>
    <mergeCell ref="DV32:DW32"/>
    <mergeCell ref="O31:AD31"/>
    <mergeCell ref="AF31:AV31"/>
    <mergeCell ref="CD31:CH31"/>
    <mergeCell ref="CI31:CX31"/>
    <mergeCell ref="AW31:AX31"/>
    <mergeCell ref="AZ31:BA31"/>
    <mergeCell ref="BX32:BZ32"/>
    <mergeCell ref="CA32:CC32"/>
    <mergeCell ref="B32:C32"/>
    <mergeCell ref="D32:F32"/>
    <mergeCell ref="G32:I32"/>
    <mergeCell ref="J32:N32"/>
    <mergeCell ref="DT33:DU33"/>
    <mergeCell ref="DV33:DW33"/>
    <mergeCell ref="O32:AD32"/>
    <mergeCell ref="AF32:AV32"/>
    <mergeCell ref="CD32:CH32"/>
    <mergeCell ref="CI32:CX32"/>
    <mergeCell ref="AW32:AX32"/>
    <mergeCell ref="AZ32:BA32"/>
    <mergeCell ref="BB32:BC32"/>
    <mergeCell ref="BV32:BW32"/>
    <mergeCell ref="B33:C33"/>
    <mergeCell ref="D33:F33"/>
    <mergeCell ref="G33:I33"/>
    <mergeCell ref="J33:N33"/>
    <mergeCell ref="CZ33:DP33"/>
    <mergeCell ref="DQ33:DR33"/>
    <mergeCell ref="O33:AD33"/>
    <mergeCell ref="AF33:AV33"/>
    <mergeCell ref="CD33:CH33"/>
    <mergeCell ref="CI33:CX33"/>
    <mergeCell ref="AW33:AX33"/>
    <mergeCell ref="AZ33:BA33"/>
    <mergeCell ref="BB33:BC33"/>
    <mergeCell ref="BV33:BW33"/>
    <mergeCell ref="BX33:BZ33"/>
    <mergeCell ref="CA33:CC33"/>
    <mergeCell ref="DQ34:DR34"/>
    <mergeCell ref="DT34:DU34"/>
    <mergeCell ref="B34:C34"/>
    <mergeCell ref="D34:F34"/>
    <mergeCell ref="G34:I34"/>
    <mergeCell ref="J34:N34"/>
    <mergeCell ref="CA34:CC34"/>
    <mergeCell ref="CD34:CH34"/>
    <mergeCell ref="CI34:CX34"/>
    <mergeCell ref="CZ34:DP34"/>
    <mergeCell ref="O34:AD34"/>
    <mergeCell ref="AF34:AV34"/>
    <mergeCell ref="DM41:DO41"/>
    <mergeCell ref="DB41:DD41"/>
    <mergeCell ref="DE41:DG41"/>
    <mergeCell ref="DH41:DL41"/>
    <mergeCell ref="DV34:DW34"/>
    <mergeCell ref="AW34:AX34"/>
    <mergeCell ref="AZ34:BA34"/>
    <mergeCell ref="BB34:BC34"/>
    <mergeCell ref="BV34:BW34"/>
    <mergeCell ref="BX34:BZ34"/>
    <mergeCell ref="CC41:DA41"/>
    <mergeCell ref="AN41:AR41"/>
    <mergeCell ref="AS41:AU41"/>
    <mergeCell ref="I41:AG41"/>
    <mergeCell ref="AH41:AJ41"/>
    <mergeCell ref="AK41:AM41"/>
    <mergeCell ref="CE42:DA42"/>
    <mergeCell ref="DB42:DD42"/>
    <mergeCell ref="DE42:DG42"/>
    <mergeCell ref="DH42:DI42"/>
    <mergeCell ref="I42:J42"/>
    <mergeCell ref="K42:AG42"/>
    <mergeCell ref="AH42:AJ42"/>
    <mergeCell ref="AK42:AM42"/>
    <mergeCell ref="DM43:DO43"/>
    <mergeCell ref="DK42:DL42"/>
    <mergeCell ref="DM42:DO42"/>
    <mergeCell ref="DE43:DG43"/>
    <mergeCell ref="DH43:DI43"/>
    <mergeCell ref="DK43:DL43"/>
    <mergeCell ref="CC42:CD42"/>
    <mergeCell ref="AS43:AU43"/>
    <mergeCell ref="CC43:CD43"/>
    <mergeCell ref="AN42:AO42"/>
    <mergeCell ref="AQ42:AR42"/>
    <mergeCell ref="AS42:AU42"/>
    <mergeCell ref="AN43:AO43"/>
    <mergeCell ref="AQ43:AR43"/>
    <mergeCell ref="I44:J44"/>
    <mergeCell ref="I43:J43"/>
    <mergeCell ref="K43:AG43"/>
    <mergeCell ref="AH43:AJ43"/>
    <mergeCell ref="AK43:AM43"/>
    <mergeCell ref="K44:AG44"/>
    <mergeCell ref="AH44:AJ44"/>
    <mergeCell ref="AK44:AM44"/>
    <mergeCell ref="AN44:AO44"/>
    <mergeCell ref="AQ44:AR44"/>
    <mergeCell ref="AS44:AU44"/>
    <mergeCell ref="CC44:CD44"/>
    <mergeCell ref="CE43:DA43"/>
    <mergeCell ref="DB43:DD43"/>
    <mergeCell ref="DE45:DG45"/>
    <mergeCell ref="DH45:DI45"/>
    <mergeCell ref="DK45:DL45"/>
    <mergeCell ref="DM45:DO45"/>
    <mergeCell ref="DK44:DL44"/>
    <mergeCell ref="CE44:DA44"/>
    <mergeCell ref="DB44:DD44"/>
    <mergeCell ref="DM44:DO44"/>
    <mergeCell ref="DE44:DG44"/>
    <mergeCell ref="DH44:DI44"/>
    <mergeCell ref="CE45:DA45"/>
    <mergeCell ref="DB45:DD45"/>
    <mergeCell ref="AN45:AO45"/>
    <mergeCell ref="AQ45:AR45"/>
    <mergeCell ref="AS45:AU45"/>
    <mergeCell ref="CC45:CD45"/>
    <mergeCell ref="AN46:AO46"/>
    <mergeCell ref="AQ46:AR46"/>
    <mergeCell ref="I45:J45"/>
    <mergeCell ref="K45:AG45"/>
    <mergeCell ref="AH45:AJ45"/>
    <mergeCell ref="AK45:AM45"/>
    <mergeCell ref="I46:J46"/>
    <mergeCell ref="K46:AG46"/>
    <mergeCell ref="AH46:AJ46"/>
    <mergeCell ref="AK46:AM46"/>
    <mergeCell ref="DK46:DL46"/>
    <mergeCell ref="DM46:DO46"/>
    <mergeCell ref="AS46:AU46"/>
    <mergeCell ref="CC46:CD46"/>
    <mergeCell ref="CE46:DA46"/>
    <mergeCell ref="DB46:DD46"/>
    <mergeCell ref="DE46:DG46"/>
    <mergeCell ref="DH46:DI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&amp;C&amp;F</oddHeader>
    <oddFooter xml:space="preserve">&amp;C                                  &amp;F&amp;R&amp;P von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2:EQ48"/>
  <sheetViews>
    <sheetView zoomScale="80" zoomScaleNormal="80" zoomScaleSheetLayoutView="100" workbookViewId="0" topLeftCell="A22">
      <selection activeCell="AU48" sqref="AU48"/>
    </sheetView>
  </sheetViews>
  <sheetFormatPr defaultColWidth="1.7109375" defaultRowHeight="12.75" outlineLevelCol="1"/>
  <cols>
    <col min="1" max="55" width="1.7109375" style="0" customWidth="1"/>
    <col min="56" max="56" width="1.7109375" style="6" customWidth="1"/>
    <col min="57" max="57" width="1.7109375" style="32" hidden="1" customWidth="1" outlineLevel="1"/>
    <col min="58" max="58" width="2.8515625" style="32" hidden="1" customWidth="1" outlineLevel="1"/>
    <col min="59" max="59" width="2.140625" style="32" hidden="1" customWidth="1" outlineLevel="1"/>
    <col min="60" max="60" width="2.8515625" style="32" hidden="1" customWidth="1" outlineLevel="1"/>
    <col min="61" max="64" width="1.7109375" style="32" hidden="1" customWidth="1" outlineLevel="1"/>
    <col min="65" max="65" width="19.140625" style="32" hidden="1" customWidth="1" outlineLevel="1"/>
    <col min="66" max="66" width="2.28125" style="32" hidden="1" customWidth="1" outlineLevel="1"/>
    <col min="67" max="67" width="3.57421875" style="32" hidden="1" customWidth="1" outlineLevel="1"/>
    <col min="68" max="68" width="4.00390625" style="32" hidden="1" customWidth="1" outlineLevel="1"/>
    <col min="69" max="69" width="2.57421875" style="32" hidden="1" customWidth="1" outlineLevel="1"/>
    <col min="70" max="70" width="3.00390625" style="32" hidden="1" customWidth="1" outlineLevel="1"/>
    <col min="71" max="71" width="2.8515625" style="32" hidden="1" customWidth="1" outlineLevel="1"/>
    <col min="72" max="72" width="1.7109375" style="32" customWidth="1" collapsed="1"/>
    <col min="73" max="75" width="1.7109375" style="48" customWidth="1"/>
    <col min="76" max="105" width="1.7109375" style="47" customWidth="1"/>
    <col min="106" max="110" width="1.7109375" style="26" customWidth="1"/>
    <col min="111" max="111" width="1.7109375" style="6" customWidth="1"/>
    <col min="112" max="122" width="1.7109375" style="0" customWidth="1"/>
    <col min="123" max="123" width="3.00390625" style="0" bestFit="1" customWidth="1"/>
    <col min="124" max="125" width="1.7109375" style="0" customWidth="1"/>
    <col min="126" max="127" width="4.421875" style="0" hidden="1" customWidth="1"/>
    <col min="128" max="136" width="1.7109375" style="0" hidden="1" customWidth="1" outlineLevel="1"/>
    <col min="137" max="137" width="17.7109375" style="0" hidden="1" customWidth="1" outlineLevel="1"/>
    <col min="138" max="142" width="2.28125" style="0" hidden="1" customWidth="1" outlineLevel="1"/>
    <col min="143" max="143" width="2.8515625" style="0" hidden="1" customWidth="1" outlineLevel="1"/>
    <col min="144" max="144" width="1.7109375" style="0" hidden="1" customWidth="1" outlineLevel="1"/>
    <col min="145" max="145" width="1.7109375" style="0" customWidth="1" collapsed="1"/>
  </cols>
  <sheetData>
    <row r="1" ht="7.5" customHeight="1"/>
    <row r="2" spans="1:55" ht="33">
      <c r="A2" s="405" t="s">
        <v>46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</row>
    <row r="3" spans="1:110" s="10" customFormat="1" ht="27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49"/>
      <c r="BV3" s="49"/>
      <c r="BW3" s="49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27"/>
      <c r="DC3" s="27"/>
      <c r="DD3" s="27"/>
      <c r="DE3" s="27"/>
      <c r="DF3" s="27"/>
    </row>
    <row r="4" spans="1:110" s="2" customFormat="1" ht="1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51"/>
      <c r="BV4" s="51"/>
      <c r="BW4" s="51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28"/>
      <c r="DC4" s="28"/>
      <c r="DD4" s="28"/>
      <c r="DE4" s="28"/>
      <c r="DF4" s="28"/>
    </row>
    <row r="5" spans="43:110" s="2" customFormat="1" ht="6" customHeight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51"/>
      <c r="BV5" s="51"/>
      <c r="BW5" s="51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28"/>
      <c r="DC5" s="28"/>
      <c r="DD5" s="28"/>
      <c r="DE5" s="28"/>
      <c r="DF5" s="28"/>
    </row>
    <row r="6" spans="11:110" s="2" customFormat="1" ht="15.75" customHeight="1">
      <c r="K6" s="409" t="s">
        <v>100</v>
      </c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51"/>
      <c r="BV6" s="51"/>
      <c r="BW6" s="51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28"/>
      <c r="DC6" s="28"/>
      <c r="DD6" s="28"/>
      <c r="DE6" s="28"/>
      <c r="DF6" s="28"/>
    </row>
    <row r="7" spans="43:110" s="2" customFormat="1" ht="6" customHeight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51"/>
      <c r="BV7" s="51"/>
      <c r="BW7" s="51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28"/>
      <c r="DC7" s="28"/>
      <c r="DD7" s="28"/>
      <c r="DE7" s="28"/>
      <c r="DF7" s="28"/>
    </row>
    <row r="8" spans="2:110" s="2" customFormat="1" ht="15">
      <c r="B8" s="412" t="s">
        <v>31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51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28"/>
      <c r="DC8" s="28"/>
      <c r="DD8" s="28"/>
      <c r="DE8" s="28"/>
      <c r="DF8" s="28"/>
    </row>
    <row r="9" spans="57:110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51"/>
      <c r="BV9" s="51"/>
      <c r="BW9" s="51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28"/>
      <c r="DC9" s="28"/>
      <c r="DD9" s="28"/>
      <c r="DE9" s="28"/>
      <c r="DF9" s="28"/>
    </row>
    <row r="10" spans="7:110" s="2" customFormat="1" ht="15.75">
      <c r="G10" s="5" t="s">
        <v>0</v>
      </c>
      <c r="H10" s="410">
        <v>0.3958333333333333</v>
      </c>
      <c r="I10" s="410"/>
      <c r="J10" s="410"/>
      <c r="K10" s="410"/>
      <c r="L10" s="410"/>
      <c r="M10" s="6" t="s">
        <v>1</v>
      </c>
      <c r="T10" s="5" t="s">
        <v>2</v>
      </c>
      <c r="U10" s="411">
        <v>1</v>
      </c>
      <c r="V10" s="411" t="s">
        <v>3</v>
      </c>
      <c r="W10" s="13" t="s">
        <v>22</v>
      </c>
      <c r="X10" s="404">
        <v>0.008333333333333333</v>
      </c>
      <c r="Y10" s="404"/>
      <c r="Z10" s="404"/>
      <c r="AA10" s="404"/>
      <c r="AB10" s="404"/>
      <c r="AC10" s="6" t="s">
        <v>4</v>
      </c>
      <c r="AK10" s="5" t="s">
        <v>5</v>
      </c>
      <c r="AL10" s="404">
        <v>0.0006944444444444445</v>
      </c>
      <c r="AM10" s="404"/>
      <c r="AN10" s="404"/>
      <c r="AO10" s="404"/>
      <c r="AP10" s="404"/>
      <c r="AQ10" s="6" t="s">
        <v>4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51"/>
      <c r="BV10" s="51"/>
      <c r="BW10" s="51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28"/>
      <c r="DC10" s="28"/>
      <c r="DD10" s="28"/>
      <c r="DE10" s="28"/>
      <c r="DF10" s="28"/>
    </row>
    <row r="11" ht="9" customHeight="1"/>
    <row r="12" ht="6" customHeight="1"/>
    <row r="13" ht="12.75">
      <c r="B13" s="1" t="s">
        <v>6</v>
      </c>
    </row>
    <row r="14" ht="6" customHeight="1" thickBot="1"/>
    <row r="15" spans="14:145" ht="16.5" thickBot="1">
      <c r="N15" s="399" t="s">
        <v>41</v>
      </c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1"/>
      <c r="AK15" s="395"/>
      <c r="AL15" s="396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 s="399" t="s">
        <v>43</v>
      </c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1"/>
      <c r="DE15" s="395"/>
      <c r="DF15" s="396"/>
      <c r="DG15"/>
      <c r="DX15" s="6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</row>
    <row r="16" spans="14:145" ht="15">
      <c r="N16" s="397" t="s">
        <v>7</v>
      </c>
      <c r="O16" s="398"/>
      <c r="P16" s="392" t="s">
        <v>108</v>
      </c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4"/>
      <c r="AK16" s="402"/>
      <c r="AL16" s="403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 s="397" t="s">
        <v>7</v>
      </c>
      <c r="CI16" s="398"/>
      <c r="CJ16" s="392" t="s">
        <v>110</v>
      </c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4"/>
      <c r="DE16" s="402"/>
      <c r="DF16" s="403"/>
      <c r="DG16"/>
      <c r="DX16" s="6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</row>
    <row r="17" spans="14:145" ht="15">
      <c r="N17" s="380" t="s">
        <v>8</v>
      </c>
      <c r="O17" s="381"/>
      <c r="P17" s="382" t="s">
        <v>101</v>
      </c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4"/>
      <c r="AK17" s="385"/>
      <c r="AL17" s="386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 s="380" t="s">
        <v>8</v>
      </c>
      <c r="CI17" s="381"/>
      <c r="CJ17" s="382" t="s">
        <v>80</v>
      </c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4"/>
      <c r="DE17" s="385"/>
      <c r="DF17" s="386"/>
      <c r="DG17"/>
      <c r="DX17" s="6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</row>
    <row r="18" spans="14:145" ht="15">
      <c r="N18" s="380" t="s">
        <v>9</v>
      </c>
      <c r="O18" s="381"/>
      <c r="P18" s="382" t="s">
        <v>102</v>
      </c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4"/>
      <c r="AK18" s="385"/>
      <c r="AL18" s="386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 s="380" t="s">
        <v>9</v>
      </c>
      <c r="CI18" s="381"/>
      <c r="CJ18" s="382" t="s">
        <v>104</v>
      </c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383"/>
      <c r="DA18" s="383"/>
      <c r="DB18" s="383"/>
      <c r="DC18" s="383"/>
      <c r="DD18" s="384"/>
      <c r="DE18" s="385"/>
      <c r="DF18" s="386"/>
      <c r="DG18"/>
      <c r="DX18" s="6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</row>
    <row r="19" spans="14:145" ht="15">
      <c r="N19" s="380" t="s">
        <v>10</v>
      </c>
      <c r="O19" s="381"/>
      <c r="P19" s="382" t="s">
        <v>38</v>
      </c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4"/>
      <c r="AK19" s="385"/>
      <c r="AL19" s="386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 s="380" t="s">
        <v>10</v>
      </c>
      <c r="CI19" s="381"/>
      <c r="CJ19" s="382" t="s">
        <v>45</v>
      </c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3"/>
      <c r="DD19" s="384"/>
      <c r="DE19" s="385"/>
      <c r="DF19" s="386"/>
      <c r="DG19"/>
      <c r="DX19" s="6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</row>
    <row r="20" spans="14:145" ht="15.75" thickBot="1">
      <c r="N20" s="387" t="s">
        <v>11</v>
      </c>
      <c r="O20" s="388"/>
      <c r="P20" s="389" t="s">
        <v>103</v>
      </c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1"/>
      <c r="AK20" s="378"/>
      <c r="AL20" s="379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 s="387" t="s">
        <v>11</v>
      </c>
      <c r="CI20" s="388"/>
      <c r="CJ20" s="389" t="s">
        <v>78</v>
      </c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390"/>
      <c r="CZ20" s="390"/>
      <c r="DA20" s="390"/>
      <c r="DB20" s="390"/>
      <c r="DC20" s="390"/>
      <c r="DD20" s="391"/>
      <c r="DE20" s="378"/>
      <c r="DF20" s="379"/>
      <c r="DG20"/>
      <c r="DX20" s="6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</row>
    <row r="21" spans="73:147" ht="12.75"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X21" s="6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58"/>
      <c r="EQ21" s="58"/>
    </row>
    <row r="22" spans="2:147" ht="12.75">
      <c r="B22" s="1" t="s">
        <v>25</v>
      </c>
      <c r="BU22"/>
      <c r="BV22" s="1" t="s">
        <v>25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X22" s="6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58"/>
      <c r="EQ22" s="58"/>
    </row>
    <row r="23" spans="73:147" ht="6" customHeight="1" thickBot="1"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X23" s="6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58"/>
      <c r="EQ23" s="58"/>
    </row>
    <row r="24" spans="2:147" s="3" customFormat="1" ht="16.5" customHeight="1" thickBot="1">
      <c r="B24" s="371" t="s">
        <v>12</v>
      </c>
      <c r="C24" s="372"/>
      <c r="D24" s="375" t="s">
        <v>32</v>
      </c>
      <c r="E24" s="376"/>
      <c r="F24" s="377"/>
      <c r="G24" s="375"/>
      <c r="H24" s="376"/>
      <c r="I24" s="377"/>
      <c r="J24" s="373" t="s">
        <v>13</v>
      </c>
      <c r="K24" s="344"/>
      <c r="L24" s="344"/>
      <c r="M24" s="344"/>
      <c r="N24" s="374"/>
      <c r="O24" s="345" t="s">
        <v>36</v>
      </c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68"/>
      <c r="AW24" s="345" t="s">
        <v>16</v>
      </c>
      <c r="AX24" s="346"/>
      <c r="AY24" s="346"/>
      <c r="AZ24" s="346"/>
      <c r="BA24" s="368"/>
      <c r="BB24" s="369"/>
      <c r="BC24" s="370"/>
      <c r="BD24" s="31"/>
      <c r="BE24" s="36"/>
      <c r="BF24" s="37" t="s">
        <v>20</v>
      </c>
      <c r="BG24" s="38"/>
      <c r="BH24" s="38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V24" s="371" t="s">
        <v>12</v>
      </c>
      <c r="BW24" s="372"/>
      <c r="BX24" s="373" t="s">
        <v>32</v>
      </c>
      <c r="BY24" s="344"/>
      <c r="BZ24" s="374"/>
      <c r="CA24" s="373"/>
      <c r="CB24" s="344"/>
      <c r="CC24" s="374"/>
      <c r="CD24" s="373" t="s">
        <v>13</v>
      </c>
      <c r="CE24" s="344"/>
      <c r="CF24" s="344"/>
      <c r="CG24" s="344"/>
      <c r="CH24" s="374"/>
      <c r="CI24" s="345" t="s">
        <v>36</v>
      </c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68"/>
      <c r="DQ24" s="345" t="s">
        <v>16</v>
      </c>
      <c r="DR24" s="346"/>
      <c r="DS24" s="346"/>
      <c r="DT24" s="346"/>
      <c r="DU24" s="368"/>
      <c r="DV24" s="369"/>
      <c r="DW24" s="370"/>
      <c r="DX24" s="31"/>
      <c r="DY24" s="36"/>
      <c r="DZ24" s="37" t="s">
        <v>20</v>
      </c>
      <c r="EA24" s="38"/>
      <c r="EB24" s="38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59"/>
      <c r="EQ24" s="59"/>
    </row>
    <row r="25" spans="2:147" s="4" customFormat="1" ht="18" customHeight="1">
      <c r="B25" s="352">
        <v>51</v>
      </c>
      <c r="C25" s="352"/>
      <c r="D25" s="357" t="s">
        <v>42</v>
      </c>
      <c r="E25" s="358"/>
      <c r="F25" s="359"/>
      <c r="G25" s="357"/>
      <c r="H25" s="358"/>
      <c r="I25" s="359"/>
      <c r="J25" s="363">
        <f>H10</f>
        <v>0.3958333333333333</v>
      </c>
      <c r="K25" s="363"/>
      <c r="L25" s="363"/>
      <c r="M25" s="363"/>
      <c r="N25" s="363"/>
      <c r="O25" s="360" t="str">
        <f>P16</f>
        <v>SG Beckmanns </v>
      </c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11" t="s">
        <v>15</v>
      </c>
      <c r="AF25" s="361" t="str">
        <f>P17</f>
        <v>SG Fix 04</v>
      </c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2"/>
      <c r="AW25" s="364">
        <v>2</v>
      </c>
      <c r="AX25" s="365"/>
      <c r="AY25" s="11" t="s">
        <v>14</v>
      </c>
      <c r="AZ25" s="365">
        <v>2</v>
      </c>
      <c r="BA25" s="366"/>
      <c r="BB25" s="364"/>
      <c r="BC25" s="367"/>
      <c r="BE25" s="36"/>
      <c r="BF25" s="40">
        <f aca="true" t="shared" si="0" ref="BF25:BF34">IF(ISBLANK(AW25),"0",IF(AW25&gt;AZ25,3,IF(AW25=AZ25,1,0)))</f>
        <v>1</v>
      </c>
      <c r="BG25" s="40" t="s">
        <v>14</v>
      </c>
      <c r="BH25" s="40">
        <f aca="true" t="shared" si="1" ref="BH25:BH34">IF(ISBLANK(AZ25),"0",IF(AZ25&gt;AW25,3,IF(AZ25=AW25,1,0)))</f>
        <v>1</v>
      </c>
      <c r="BI25" s="39"/>
      <c r="BJ25" s="39"/>
      <c r="BK25" s="39"/>
      <c r="BL25" s="39"/>
      <c r="BM25" s="43" t="str">
        <f>$P$18</f>
        <v>BSG Cosmos </v>
      </c>
      <c r="BN25" s="44">
        <f>COUNT($BH$27,$BH$29,$BH$32,$BF$34)</f>
        <v>4</v>
      </c>
      <c r="BO25" s="44">
        <f>SUM($BH$27,$BH$29,$BH$32,$BF$34)</f>
        <v>9</v>
      </c>
      <c r="BP25" s="44">
        <f>SUM($AZ$27+$AZ$29+$AZ$32+$AW$34)</f>
        <v>7</v>
      </c>
      <c r="BQ25" s="45" t="s">
        <v>14</v>
      </c>
      <c r="BR25" s="44">
        <f>SUM($AW$27+$AW$29+$AW$32+$AZ$34)</f>
        <v>2</v>
      </c>
      <c r="BS25" s="44">
        <f>SUM(BP25-BR25)</f>
        <v>5</v>
      </c>
      <c r="BT25" s="39"/>
      <c r="BV25" s="352">
        <v>53</v>
      </c>
      <c r="BW25" s="352"/>
      <c r="BX25" s="352" t="s">
        <v>44</v>
      </c>
      <c r="BY25" s="352"/>
      <c r="BZ25" s="352"/>
      <c r="CA25" s="352"/>
      <c r="CB25" s="352"/>
      <c r="CC25" s="352"/>
      <c r="CD25" s="363">
        <v>0.4138888888888889</v>
      </c>
      <c r="CE25" s="363"/>
      <c r="CF25" s="363"/>
      <c r="CG25" s="363"/>
      <c r="CH25" s="363"/>
      <c r="CI25" s="360" t="str">
        <f>CJ16</f>
        <v>RC Borken-Hoxfeld II</v>
      </c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11" t="s">
        <v>15</v>
      </c>
      <c r="CZ25" s="361" t="str">
        <f>CJ17</f>
        <v>FC Marbeck II</v>
      </c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2"/>
      <c r="DQ25" s="364">
        <v>3</v>
      </c>
      <c r="DR25" s="365"/>
      <c r="DS25" s="11" t="s">
        <v>14</v>
      </c>
      <c r="DT25" s="365">
        <v>3</v>
      </c>
      <c r="DU25" s="366"/>
      <c r="DV25" s="364"/>
      <c r="DW25" s="367"/>
      <c r="DY25" s="36"/>
      <c r="DZ25" s="40">
        <f aca="true" t="shared" si="2" ref="DZ25:DZ34">IF(ISBLANK(DQ25),"0",IF(DQ25&gt;DT25,3,IF(DQ25=DT25,1,0)))</f>
        <v>1</v>
      </c>
      <c r="EA25" s="40" t="s">
        <v>14</v>
      </c>
      <c r="EB25" s="40">
        <f aca="true" t="shared" si="3" ref="EB25:EB34">IF(ISBLANK(DT25),"0",IF(DT25&gt;DQ25,3,IF(DT25=DQ25,1,0)))</f>
        <v>1</v>
      </c>
      <c r="EC25" s="39"/>
      <c r="ED25" s="39"/>
      <c r="EE25" s="39"/>
      <c r="EF25" s="39"/>
      <c r="EG25" s="43" t="str">
        <f>$CJ$20</f>
        <v>BSG Foseco</v>
      </c>
      <c r="EH25" s="44">
        <f>COUNT($EB$26,$DZ$29,$EB$31,$DZ$33)</f>
        <v>4</v>
      </c>
      <c r="EI25" s="44">
        <f>SUM($EB$26,$DZ$29,$EB$31,$DZ$33)</f>
        <v>12</v>
      </c>
      <c r="EJ25" s="44">
        <f>SUM($DT$26+DQ$29+$DT$31+$DQ$33)</f>
        <v>13</v>
      </c>
      <c r="EK25" s="45" t="s">
        <v>14</v>
      </c>
      <c r="EL25" s="44">
        <f>SUM($DQ$26+DT$29+$DQ$31+$DT$33)</f>
        <v>2</v>
      </c>
      <c r="EM25" s="44">
        <f>SUM(EJ25-EL25)</f>
        <v>11</v>
      </c>
      <c r="EN25" s="39"/>
      <c r="EO25" s="39"/>
      <c r="EP25" s="59"/>
      <c r="EQ25" s="59"/>
    </row>
    <row r="26" spans="2:147" s="3" customFormat="1" ht="18" customHeight="1" thickBot="1">
      <c r="B26" s="352">
        <v>52</v>
      </c>
      <c r="C26" s="352"/>
      <c r="D26" s="357" t="s">
        <v>42</v>
      </c>
      <c r="E26" s="358"/>
      <c r="F26" s="359"/>
      <c r="G26" s="357"/>
      <c r="H26" s="358"/>
      <c r="I26" s="359"/>
      <c r="J26" s="353">
        <f>J25+$X$10+$AL$10</f>
        <v>0.4048611111111111</v>
      </c>
      <c r="K26" s="353"/>
      <c r="L26" s="353"/>
      <c r="M26" s="353"/>
      <c r="N26" s="353"/>
      <c r="O26" s="354" t="str">
        <f>P19</f>
        <v>SV Holthausen</v>
      </c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7" t="s">
        <v>15</v>
      </c>
      <c r="AF26" s="355" t="str">
        <f>P20</f>
        <v>BSG SF Reken</v>
      </c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6"/>
      <c r="AW26" s="348">
        <v>1</v>
      </c>
      <c r="AX26" s="350"/>
      <c r="AY26" s="7" t="s">
        <v>14</v>
      </c>
      <c r="AZ26" s="350">
        <v>1</v>
      </c>
      <c r="BA26" s="351"/>
      <c r="BB26" s="348"/>
      <c r="BC26" s="349"/>
      <c r="BD26" s="31"/>
      <c r="BE26" s="36"/>
      <c r="BF26" s="40">
        <f t="shared" si="0"/>
        <v>1</v>
      </c>
      <c r="BG26" s="40" t="s">
        <v>14</v>
      </c>
      <c r="BH26" s="40">
        <f t="shared" si="1"/>
        <v>1</v>
      </c>
      <c r="BI26" s="39"/>
      <c r="BJ26" s="39"/>
      <c r="BK26" s="39"/>
      <c r="BL26" s="39"/>
      <c r="BM26" s="43" t="str">
        <f>$P$20</f>
        <v>BSG SF Reken</v>
      </c>
      <c r="BN26" s="44">
        <f>COUNT($BH$26,$BF$29,$BH$31,$BF$33)</f>
        <v>4</v>
      </c>
      <c r="BO26" s="44">
        <f>SUM($BH$26,$BF$29,$BH$31,$BF$33)</f>
        <v>7</v>
      </c>
      <c r="BP26" s="44">
        <f>SUM($AZ$26+$AW$29+$AZ$31+$AW$33)</f>
        <v>7</v>
      </c>
      <c r="BQ26" s="45" t="s">
        <v>14</v>
      </c>
      <c r="BR26" s="44">
        <f>SUM($AW$26+$AZ$29+$AW$31+$AZ$33)</f>
        <v>7</v>
      </c>
      <c r="BS26" s="44">
        <f>SUM(BP26-BR26)</f>
        <v>0</v>
      </c>
      <c r="BT26" s="39"/>
      <c r="BV26" s="352">
        <v>54</v>
      </c>
      <c r="BW26" s="352"/>
      <c r="BX26" s="352" t="s">
        <v>44</v>
      </c>
      <c r="BY26" s="352"/>
      <c r="BZ26" s="352"/>
      <c r="CA26" s="352"/>
      <c r="CB26" s="352"/>
      <c r="CC26" s="352"/>
      <c r="CD26" s="353">
        <f>CD25+$X$10+$AL$10</f>
        <v>0.4229166666666667</v>
      </c>
      <c r="CE26" s="353"/>
      <c r="CF26" s="353"/>
      <c r="CG26" s="353"/>
      <c r="CH26" s="353"/>
      <c r="CI26" s="354" t="str">
        <f>CJ19</f>
        <v>FC Oster Ochtrup</v>
      </c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7" t="s">
        <v>15</v>
      </c>
      <c r="CZ26" s="355" t="str">
        <f>CJ20</f>
        <v>BSG Foseco</v>
      </c>
      <c r="DA26" s="355"/>
      <c r="DB26" s="355"/>
      <c r="DC26" s="355"/>
      <c r="DD26" s="355"/>
      <c r="DE26" s="355"/>
      <c r="DF26" s="355"/>
      <c r="DG26" s="355"/>
      <c r="DH26" s="355"/>
      <c r="DI26" s="355"/>
      <c r="DJ26" s="355"/>
      <c r="DK26" s="355"/>
      <c r="DL26" s="355"/>
      <c r="DM26" s="355"/>
      <c r="DN26" s="355"/>
      <c r="DO26" s="355"/>
      <c r="DP26" s="356"/>
      <c r="DQ26" s="348">
        <v>0</v>
      </c>
      <c r="DR26" s="350"/>
      <c r="DS26" s="7" t="s">
        <v>14</v>
      </c>
      <c r="DT26" s="350">
        <v>2</v>
      </c>
      <c r="DU26" s="351"/>
      <c r="DV26" s="348"/>
      <c r="DW26" s="349"/>
      <c r="DX26" s="31"/>
      <c r="DY26" s="36"/>
      <c r="DZ26" s="40">
        <f t="shared" si="2"/>
        <v>0</v>
      </c>
      <c r="EA26" s="40" t="s">
        <v>14</v>
      </c>
      <c r="EB26" s="40">
        <f t="shared" si="3"/>
        <v>3</v>
      </c>
      <c r="EC26" s="39"/>
      <c r="ED26" s="39"/>
      <c r="EE26" s="39"/>
      <c r="EF26" s="39"/>
      <c r="EG26" s="43" t="str">
        <f>$CJ$16</f>
        <v>RC Borken-Hoxfeld II</v>
      </c>
      <c r="EH26" s="44">
        <f>COUNT($DZ$25,$EB$27,$DZ$30,$EB$33)</f>
        <v>4</v>
      </c>
      <c r="EI26" s="44">
        <f>SUM($DZ$25,$EB$27,$DZ$30,$EB$33)</f>
        <v>7</v>
      </c>
      <c r="EJ26" s="44">
        <f>SUM($DQ$25+$DT$27+$DQ$30+$DT$33)</f>
        <v>10</v>
      </c>
      <c r="EK26" s="45" t="s">
        <v>14</v>
      </c>
      <c r="EL26" s="44">
        <f>SUM($DT$25+$DQ$27+$DT$30+$DQ$33)</f>
        <v>7</v>
      </c>
      <c r="EM26" s="44">
        <f>SUM(EJ26-EL26)</f>
        <v>3</v>
      </c>
      <c r="EN26" s="39"/>
      <c r="EO26" s="39"/>
      <c r="EP26" s="59"/>
      <c r="EQ26" s="59"/>
    </row>
    <row r="27" spans="2:147" s="3" customFormat="1" ht="18" customHeight="1">
      <c r="B27" s="352">
        <v>55</v>
      </c>
      <c r="C27" s="352"/>
      <c r="D27" s="357" t="s">
        <v>42</v>
      </c>
      <c r="E27" s="358"/>
      <c r="F27" s="359"/>
      <c r="G27" s="357"/>
      <c r="H27" s="358"/>
      <c r="I27" s="359"/>
      <c r="J27" s="353">
        <v>0.43194444444444446</v>
      </c>
      <c r="K27" s="353"/>
      <c r="L27" s="353"/>
      <c r="M27" s="353"/>
      <c r="N27" s="353"/>
      <c r="O27" s="360" t="str">
        <f>P16</f>
        <v>SG Beckmanns </v>
      </c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11" t="s">
        <v>15</v>
      </c>
      <c r="AF27" s="361" t="str">
        <f>P18</f>
        <v>BSG Cosmos </v>
      </c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2"/>
      <c r="AW27" s="364">
        <v>0</v>
      </c>
      <c r="AX27" s="365"/>
      <c r="AY27" s="11" t="s">
        <v>14</v>
      </c>
      <c r="AZ27" s="365">
        <v>2</v>
      </c>
      <c r="BA27" s="366"/>
      <c r="BB27" s="364"/>
      <c r="BC27" s="367"/>
      <c r="BD27" s="31"/>
      <c r="BE27" s="36"/>
      <c r="BF27" s="40">
        <f t="shared" si="0"/>
        <v>0</v>
      </c>
      <c r="BG27" s="40" t="s">
        <v>14</v>
      </c>
      <c r="BH27" s="40">
        <f t="shared" si="1"/>
        <v>3</v>
      </c>
      <c r="BI27" s="39"/>
      <c r="BJ27" s="39"/>
      <c r="BK27" s="39"/>
      <c r="BL27" s="39"/>
      <c r="BM27" s="43" t="str">
        <f>$P$19</f>
        <v>SV Holthausen</v>
      </c>
      <c r="BN27" s="44">
        <f>COUNT($BF$26,$BH$28,$BH$30,$BF$32)</f>
        <v>4</v>
      </c>
      <c r="BO27" s="44">
        <f>SUM($BF$26,$BH$28,$BH$30,$BF$32)</f>
        <v>4</v>
      </c>
      <c r="BP27" s="44">
        <f>SUM($AW$26+$AZ$28+$AZ$30+$AW$32)</f>
        <v>6</v>
      </c>
      <c r="BQ27" s="45" t="s">
        <v>14</v>
      </c>
      <c r="BR27" s="44">
        <f>SUM($AZ$26+$AW$28+$AW$30+$AZ$32)</f>
        <v>6</v>
      </c>
      <c r="BS27" s="44">
        <f>SUM(BP27-BR27)</f>
        <v>0</v>
      </c>
      <c r="BT27" s="39"/>
      <c r="BV27" s="352">
        <v>57</v>
      </c>
      <c r="BW27" s="352"/>
      <c r="BX27" s="352" t="s">
        <v>44</v>
      </c>
      <c r="BY27" s="352"/>
      <c r="BZ27" s="352"/>
      <c r="CA27" s="352"/>
      <c r="CB27" s="352"/>
      <c r="CC27" s="352"/>
      <c r="CD27" s="353">
        <v>0.45</v>
      </c>
      <c r="CE27" s="353"/>
      <c r="CF27" s="353"/>
      <c r="CG27" s="353"/>
      <c r="CH27" s="353"/>
      <c r="CI27" s="360" t="str">
        <f>CJ18</f>
        <v>BSG Sternbusch-Kickers</v>
      </c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11" t="s">
        <v>15</v>
      </c>
      <c r="CZ27" s="361" t="str">
        <f>CJ16</f>
        <v>RC Borken-Hoxfeld II</v>
      </c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2"/>
      <c r="DQ27" s="364">
        <v>0</v>
      </c>
      <c r="DR27" s="365"/>
      <c r="DS27" s="11" t="s">
        <v>14</v>
      </c>
      <c r="DT27" s="365">
        <v>4</v>
      </c>
      <c r="DU27" s="366"/>
      <c r="DV27" s="364"/>
      <c r="DW27" s="367"/>
      <c r="DX27" s="31"/>
      <c r="DY27" s="36"/>
      <c r="DZ27" s="40">
        <f t="shared" si="2"/>
        <v>0</v>
      </c>
      <c r="EA27" s="40" t="s">
        <v>14</v>
      </c>
      <c r="EB27" s="40">
        <f t="shared" si="3"/>
        <v>3</v>
      </c>
      <c r="EC27" s="39"/>
      <c r="ED27" s="39"/>
      <c r="EE27" s="39"/>
      <c r="EF27" s="39"/>
      <c r="EG27" s="53" t="str">
        <f>$CJ$18</f>
        <v>BSG Sternbusch-Kickers</v>
      </c>
      <c r="EH27" s="44">
        <f>COUNT($DZ$27,$EB$29,$EB$32,$DZ$34)</f>
        <v>4</v>
      </c>
      <c r="EI27" s="44">
        <f>SUM($DZ$27,$EB$29,$EB$32,$DZ$34)</f>
        <v>6</v>
      </c>
      <c r="EJ27" s="44">
        <f>SUM($DQ$27+$DT$29+$DT$32+$DQ$34)</f>
        <v>6</v>
      </c>
      <c r="EK27" s="45" t="s">
        <v>14</v>
      </c>
      <c r="EL27" s="44">
        <f>SUM($DT$27+$DQ$29+$DQ$32+$DT$34)</f>
        <v>9</v>
      </c>
      <c r="EM27" s="44">
        <f>SUM(EJ27-EL27)</f>
        <v>-3</v>
      </c>
      <c r="EN27" s="39"/>
      <c r="EO27" s="39"/>
      <c r="EP27" s="59"/>
      <c r="EQ27" s="59"/>
    </row>
    <row r="28" spans="2:147" s="3" customFormat="1" ht="18" customHeight="1" thickBot="1">
      <c r="B28" s="352">
        <v>56</v>
      </c>
      <c r="C28" s="352"/>
      <c r="D28" s="357" t="s">
        <v>42</v>
      </c>
      <c r="E28" s="358"/>
      <c r="F28" s="359"/>
      <c r="G28" s="357"/>
      <c r="H28" s="358"/>
      <c r="I28" s="359"/>
      <c r="J28" s="353">
        <f aca="true" t="shared" si="4" ref="J28:J34">J27+$X$10+$AL$10</f>
        <v>0.44097222222222227</v>
      </c>
      <c r="K28" s="353"/>
      <c r="L28" s="353"/>
      <c r="M28" s="353"/>
      <c r="N28" s="353"/>
      <c r="O28" s="354" t="str">
        <f>P17</f>
        <v>SG Fix 04</v>
      </c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7" t="s">
        <v>15</v>
      </c>
      <c r="AF28" s="355" t="str">
        <f>P19</f>
        <v>SV Holthausen</v>
      </c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6"/>
      <c r="AW28" s="348">
        <v>0</v>
      </c>
      <c r="AX28" s="350"/>
      <c r="AY28" s="7" t="s">
        <v>14</v>
      </c>
      <c r="AZ28" s="350">
        <v>3</v>
      </c>
      <c r="BA28" s="351"/>
      <c r="BB28" s="348"/>
      <c r="BC28" s="349"/>
      <c r="BD28" s="31"/>
      <c r="BE28" s="36"/>
      <c r="BF28" s="40">
        <f t="shared" si="0"/>
        <v>0</v>
      </c>
      <c r="BG28" s="40" t="s">
        <v>14</v>
      </c>
      <c r="BH28" s="40">
        <f t="shared" si="1"/>
        <v>3</v>
      </c>
      <c r="BI28" s="39"/>
      <c r="BJ28" s="39"/>
      <c r="BK28" s="39"/>
      <c r="BL28" s="39"/>
      <c r="BM28" s="53" t="str">
        <f>$P$16</f>
        <v>SG Beckmanns </v>
      </c>
      <c r="BN28" s="44">
        <f>COUNT($BF$25,$BF$27,$BF$30,$BH$33)</f>
        <v>4</v>
      </c>
      <c r="BO28" s="44">
        <f>SUM($BF$25,$BF$27,$BF$30,$BH$33)</f>
        <v>4</v>
      </c>
      <c r="BP28" s="44">
        <f>SUM($AW$25,$AW$27,$AW$30,$AZ$33)</f>
        <v>6</v>
      </c>
      <c r="BQ28" s="45" t="s">
        <v>14</v>
      </c>
      <c r="BR28" s="44">
        <f>SUM($AZ$25,$AZ$27,$AZ$30,$AW$33)</f>
        <v>8</v>
      </c>
      <c r="BS28" s="44">
        <f>SUM(BP28-BR28)</f>
        <v>-2</v>
      </c>
      <c r="BT28" s="39"/>
      <c r="BV28" s="352">
        <v>58</v>
      </c>
      <c r="BW28" s="352"/>
      <c r="BX28" s="352" t="s">
        <v>44</v>
      </c>
      <c r="BY28" s="352"/>
      <c r="BZ28" s="352"/>
      <c r="CA28" s="352"/>
      <c r="CB28" s="352"/>
      <c r="CC28" s="352"/>
      <c r="CD28" s="353">
        <f aca="true" t="shared" si="5" ref="CD28:CD34">CD27+$X$10+$AL$10</f>
        <v>0.4590277777777778</v>
      </c>
      <c r="CE28" s="353"/>
      <c r="CF28" s="353"/>
      <c r="CG28" s="353"/>
      <c r="CH28" s="353"/>
      <c r="CI28" s="354" t="str">
        <f>CJ17</f>
        <v>FC Marbeck II</v>
      </c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7" t="s">
        <v>15</v>
      </c>
      <c r="CZ28" s="355" t="str">
        <f>CJ19</f>
        <v>FC Oster Ochtrup</v>
      </c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5"/>
      <c r="DM28" s="355"/>
      <c r="DN28" s="355"/>
      <c r="DO28" s="355"/>
      <c r="DP28" s="356"/>
      <c r="DQ28" s="348">
        <v>2</v>
      </c>
      <c r="DR28" s="350"/>
      <c r="DS28" s="7" t="s">
        <v>14</v>
      </c>
      <c r="DT28" s="350">
        <v>0</v>
      </c>
      <c r="DU28" s="351"/>
      <c r="DV28" s="348"/>
      <c r="DW28" s="349"/>
      <c r="DX28" s="31"/>
      <c r="DY28" s="36"/>
      <c r="DZ28" s="40">
        <f t="shared" si="2"/>
        <v>3</v>
      </c>
      <c r="EA28" s="40" t="s">
        <v>14</v>
      </c>
      <c r="EB28" s="40">
        <f t="shared" si="3"/>
        <v>0</v>
      </c>
      <c r="EC28" s="39"/>
      <c r="ED28" s="39"/>
      <c r="EE28" s="39"/>
      <c r="EF28" s="39"/>
      <c r="EG28" s="43" t="str">
        <f>$CJ$17</f>
        <v>FC Marbeck II</v>
      </c>
      <c r="EH28" s="44">
        <f>COUNT($EB$25,$DZ$28,$DZ$31,$EB$34)</f>
        <v>4</v>
      </c>
      <c r="EI28" s="44">
        <f>SUM($EB$25,$DZ$28,$DZ$31,$EB$34)</f>
        <v>4</v>
      </c>
      <c r="EJ28" s="44">
        <f>SUM($DT$25+$DQ$28+$DQ$31+$DT$34)</f>
        <v>7</v>
      </c>
      <c r="EK28" s="45" t="s">
        <v>14</v>
      </c>
      <c r="EL28" s="44">
        <f>SUM($DQ$25+$DT$28+$DT$31+$DQ$34)</f>
        <v>10</v>
      </c>
      <c r="EM28" s="44">
        <f>SUM(EJ28-EL28)</f>
        <v>-3</v>
      </c>
      <c r="EN28" s="39"/>
      <c r="EO28" s="39"/>
      <c r="EP28" s="59"/>
      <c r="EQ28" s="59"/>
    </row>
    <row r="29" spans="2:147" s="3" customFormat="1" ht="18" customHeight="1">
      <c r="B29" s="352">
        <v>59</v>
      </c>
      <c r="C29" s="352"/>
      <c r="D29" s="357" t="s">
        <v>42</v>
      </c>
      <c r="E29" s="358"/>
      <c r="F29" s="359"/>
      <c r="G29" s="357"/>
      <c r="H29" s="358"/>
      <c r="I29" s="359"/>
      <c r="J29" s="353">
        <v>0.4680555555555555</v>
      </c>
      <c r="K29" s="353"/>
      <c r="L29" s="353"/>
      <c r="M29" s="353"/>
      <c r="N29" s="353"/>
      <c r="O29" s="360" t="str">
        <f>P20</f>
        <v>BSG SF Reken</v>
      </c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11" t="s">
        <v>15</v>
      </c>
      <c r="AF29" s="361" t="str">
        <f>P18</f>
        <v>BSG Cosmos </v>
      </c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2"/>
      <c r="AW29" s="364">
        <v>0</v>
      </c>
      <c r="AX29" s="365"/>
      <c r="AY29" s="11" t="s">
        <v>14</v>
      </c>
      <c r="AZ29" s="365">
        <v>2</v>
      </c>
      <c r="BA29" s="366"/>
      <c r="BB29" s="364"/>
      <c r="BC29" s="367"/>
      <c r="BD29" s="31"/>
      <c r="BE29" s="36"/>
      <c r="BF29" s="40">
        <f t="shared" si="0"/>
        <v>0</v>
      </c>
      <c r="BG29" s="40" t="s">
        <v>14</v>
      </c>
      <c r="BH29" s="40">
        <f t="shared" si="1"/>
        <v>3</v>
      </c>
      <c r="BI29" s="39"/>
      <c r="BJ29" s="39"/>
      <c r="BK29" s="39"/>
      <c r="BL29" s="39"/>
      <c r="BM29" s="43" t="str">
        <f>$P$17</f>
        <v>SG Fix 04</v>
      </c>
      <c r="BN29" s="44">
        <f>COUNT($BH$25,$BF$28,$BF$31,$BH$34)</f>
        <v>4</v>
      </c>
      <c r="BO29" s="44">
        <f>SUM($BH$25,$BF$28,$BF$31,$BH$34)</f>
        <v>4</v>
      </c>
      <c r="BP29" s="44">
        <f>SUM($AZ$25+$AW$28+$AW$31+$AZ$34)</f>
        <v>5</v>
      </c>
      <c r="BQ29" s="45" t="s">
        <v>14</v>
      </c>
      <c r="BR29" s="44">
        <f>SUM($AW$25+$AZ$28+$AZ$31+$AW$34)</f>
        <v>8</v>
      </c>
      <c r="BS29" s="44">
        <f>SUM(BP29-BR29)</f>
        <v>-3</v>
      </c>
      <c r="BT29" s="39"/>
      <c r="BV29" s="352">
        <v>61</v>
      </c>
      <c r="BW29" s="352"/>
      <c r="BX29" s="352" t="s">
        <v>44</v>
      </c>
      <c r="BY29" s="352"/>
      <c r="BZ29" s="352"/>
      <c r="CA29" s="352"/>
      <c r="CB29" s="352"/>
      <c r="CC29" s="352"/>
      <c r="CD29" s="353">
        <v>0.4861111111111111</v>
      </c>
      <c r="CE29" s="353"/>
      <c r="CF29" s="353"/>
      <c r="CG29" s="353"/>
      <c r="CH29" s="353"/>
      <c r="CI29" s="360" t="str">
        <f>CJ20</f>
        <v>BSG Foseco</v>
      </c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11" t="s">
        <v>15</v>
      </c>
      <c r="CZ29" s="361" t="str">
        <f>CJ18</f>
        <v>BSG Sternbusch-Kickers</v>
      </c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2"/>
      <c r="DQ29" s="364">
        <v>3</v>
      </c>
      <c r="DR29" s="365"/>
      <c r="DS29" s="11" t="s">
        <v>14</v>
      </c>
      <c r="DT29" s="365">
        <v>1</v>
      </c>
      <c r="DU29" s="366"/>
      <c r="DV29" s="364"/>
      <c r="DW29" s="367"/>
      <c r="DX29" s="31"/>
      <c r="DY29" s="36"/>
      <c r="DZ29" s="40">
        <f t="shared" si="2"/>
        <v>3</v>
      </c>
      <c r="EA29" s="40" t="s">
        <v>14</v>
      </c>
      <c r="EB29" s="40">
        <f t="shared" si="3"/>
        <v>0</v>
      </c>
      <c r="EC29" s="39"/>
      <c r="ED29" s="39"/>
      <c r="EE29" s="39"/>
      <c r="EF29" s="39"/>
      <c r="EG29" s="43" t="str">
        <f>$CJ$19</f>
        <v>FC Oster Ochtrup</v>
      </c>
      <c r="EH29" s="44">
        <f>COUNT($DZ$26,$EB$28,$EB$30,$DZ$32)</f>
        <v>4</v>
      </c>
      <c r="EI29" s="44">
        <f>SUM($DZ$26,$EB$28,$EB$30,$DZ$32)</f>
        <v>0</v>
      </c>
      <c r="EJ29" s="44">
        <f>SUM($DQ$26+$DT$28+$DT$30+$DQ$32)</f>
        <v>0</v>
      </c>
      <c r="EK29" s="45" t="s">
        <v>14</v>
      </c>
      <c r="EL29" s="44">
        <f>SUM($DT$26+$DQ$28+$DQ$30+$DT$32)</f>
        <v>8</v>
      </c>
      <c r="EM29" s="44">
        <f>SUM(EJ29-EL29)</f>
        <v>-8</v>
      </c>
      <c r="EN29" s="39"/>
      <c r="EO29" s="39"/>
      <c r="EP29" s="59"/>
      <c r="EQ29" s="59"/>
    </row>
    <row r="30" spans="2:147" s="3" customFormat="1" ht="18" customHeight="1" thickBot="1">
      <c r="B30" s="352">
        <v>60</v>
      </c>
      <c r="C30" s="352"/>
      <c r="D30" s="357" t="s">
        <v>42</v>
      </c>
      <c r="E30" s="358"/>
      <c r="F30" s="359"/>
      <c r="G30" s="357"/>
      <c r="H30" s="358"/>
      <c r="I30" s="359"/>
      <c r="J30" s="353">
        <f t="shared" si="4"/>
        <v>0.4770833333333333</v>
      </c>
      <c r="K30" s="353"/>
      <c r="L30" s="353"/>
      <c r="M30" s="353"/>
      <c r="N30" s="353"/>
      <c r="O30" s="354" t="str">
        <f>P16</f>
        <v>SG Beckmanns </v>
      </c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7" t="s">
        <v>15</v>
      </c>
      <c r="AF30" s="355" t="str">
        <f>P19</f>
        <v>SV Holthausen</v>
      </c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6"/>
      <c r="AW30" s="348">
        <v>2</v>
      </c>
      <c r="AX30" s="350"/>
      <c r="AY30" s="7" t="s">
        <v>14</v>
      </c>
      <c r="AZ30" s="350">
        <v>1</v>
      </c>
      <c r="BA30" s="351"/>
      <c r="BB30" s="348"/>
      <c r="BC30" s="349"/>
      <c r="BD30" s="31"/>
      <c r="BE30" s="36"/>
      <c r="BF30" s="40">
        <f t="shared" si="0"/>
        <v>3</v>
      </c>
      <c r="BG30" s="40" t="s">
        <v>14</v>
      </c>
      <c r="BH30" s="40">
        <f t="shared" si="1"/>
        <v>0</v>
      </c>
      <c r="BI30" s="39"/>
      <c r="BJ30" s="39"/>
      <c r="BK30" s="35"/>
      <c r="BL30" s="35"/>
      <c r="BM30" s="35"/>
      <c r="BN30" s="35"/>
      <c r="BO30" s="35"/>
      <c r="BP30" s="35"/>
      <c r="BQ30" s="35"/>
      <c r="BR30" s="35"/>
      <c r="BS30" s="35"/>
      <c r="BT30" s="39"/>
      <c r="BV30" s="352">
        <v>62</v>
      </c>
      <c r="BW30" s="352"/>
      <c r="BX30" s="352" t="s">
        <v>44</v>
      </c>
      <c r="BY30" s="352"/>
      <c r="BZ30" s="352"/>
      <c r="CA30" s="352"/>
      <c r="CB30" s="352"/>
      <c r="CC30" s="352"/>
      <c r="CD30" s="353">
        <f t="shared" si="5"/>
        <v>0.4951388888888889</v>
      </c>
      <c r="CE30" s="353"/>
      <c r="CF30" s="353"/>
      <c r="CG30" s="353"/>
      <c r="CH30" s="353"/>
      <c r="CI30" s="354" t="str">
        <f>CJ16</f>
        <v>RC Borken-Hoxfeld II</v>
      </c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7" t="s">
        <v>15</v>
      </c>
      <c r="CZ30" s="355" t="str">
        <f>CJ19</f>
        <v>FC Oster Ochtrup</v>
      </c>
      <c r="DA30" s="355"/>
      <c r="DB30" s="355"/>
      <c r="DC30" s="355"/>
      <c r="DD30" s="355"/>
      <c r="DE30" s="355"/>
      <c r="DF30" s="355"/>
      <c r="DG30" s="355"/>
      <c r="DH30" s="355"/>
      <c r="DI30" s="355"/>
      <c r="DJ30" s="355"/>
      <c r="DK30" s="355"/>
      <c r="DL30" s="355"/>
      <c r="DM30" s="355"/>
      <c r="DN30" s="355"/>
      <c r="DO30" s="355"/>
      <c r="DP30" s="356"/>
      <c r="DQ30" s="348">
        <v>2</v>
      </c>
      <c r="DR30" s="350"/>
      <c r="DS30" s="7" t="s">
        <v>14</v>
      </c>
      <c r="DT30" s="350">
        <v>0</v>
      </c>
      <c r="DU30" s="351"/>
      <c r="DV30" s="348"/>
      <c r="DW30" s="349"/>
      <c r="DX30" s="31"/>
      <c r="DY30" s="36"/>
      <c r="DZ30" s="40">
        <f t="shared" si="2"/>
        <v>3</v>
      </c>
      <c r="EA30" s="40" t="s">
        <v>14</v>
      </c>
      <c r="EB30" s="40">
        <f t="shared" si="3"/>
        <v>0</v>
      </c>
      <c r="EC30" s="39"/>
      <c r="ED30" s="39"/>
      <c r="EE30" s="35"/>
      <c r="EF30" s="35"/>
      <c r="EG30" s="35"/>
      <c r="EH30" s="35"/>
      <c r="EI30" s="35"/>
      <c r="EJ30" s="35"/>
      <c r="EK30" s="35"/>
      <c r="EL30" s="35"/>
      <c r="EM30" s="35"/>
      <c r="EN30" s="39"/>
      <c r="EO30" s="39"/>
      <c r="EP30" s="59"/>
      <c r="EQ30" s="59"/>
    </row>
    <row r="31" spans="2:147" s="3" customFormat="1" ht="18" customHeight="1">
      <c r="B31" s="352">
        <v>63</v>
      </c>
      <c r="C31" s="352"/>
      <c r="D31" s="357" t="s">
        <v>42</v>
      </c>
      <c r="E31" s="358"/>
      <c r="F31" s="359"/>
      <c r="G31" s="357"/>
      <c r="H31" s="358"/>
      <c r="I31" s="359"/>
      <c r="J31" s="353">
        <v>0.5041666666666667</v>
      </c>
      <c r="K31" s="353"/>
      <c r="L31" s="353"/>
      <c r="M31" s="353"/>
      <c r="N31" s="353"/>
      <c r="O31" s="360" t="str">
        <f>P17</f>
        <v>SG Fix 04</v>
      </c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11" t="s">
        <v>15</v>
      </c>
      <c r="AF31" s="361" t="str">
        <f>P20</f>
        <v>BSG SF Reken</v>
      </c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2"/>
      <c r="AW31" s="364">
        <v>2</v>
      </c>
      <c r="AX31" s="365"/>
      <c r="AY31" s="11" t="s">
        <v>14</v>
      </c>
      <c r="AZ31" s="365">
        <v>3</v>
      </c>
      <c r="BA31" s="366"/>
      <c r="BB31" s="364"/>
      <c r="BC31" s="367"/>
      <c r="BD31" s="12"/>
      <c r="BE31" s="36"/>
      <c r="BF31" s="40">
        <f t="shared" si="0"/>
        <v>0</v>
      </c>
      <c r="BG31" s="40" t="s">
        <v>14</v>
      </c>
      <c r="BH31" s="40">
        <f t="shared" si="1"/>
        <v>3</v>
      </c>
      <c r="BI31" s="39"/>
      <c r="BJ31" s="39"/>
      <c r="BK31" s="42"/>
      <c r="BL31" s="42"/>
      <c r="BM31" s="41"/>
      <c r="BN31" s="41"/>
      <c r="BO31" s="41"/>
      <c r="BP31" s="41"/>
      <c r="BQ31" s="41"/>
      <c r="BR31" s="41"/>
      <c r="BS31" s="44"/>
      <c r="BT31" s="39"/>
      <c r="BV31" s="352">
        <v>65</v>
      </c>
      <c r="BW31" s="352"/>
      <c r="BX31" s="352" t="s">
        <v>44</v>
      </c>
      <c r="BY31" s="352"/>
      <c r="BZ31" s="352"/>
      <c r="CA31" s="352"/>
      <c r="CB31" s="352"/>
      <c r="CC31" s="352"/>
      <c r="CD31" s="353">
        <v>0.5222222222222223</v>
      </c>
      <c r="CE31" s="353"/>
      <c r="CF31" s="353"/>
      <c r="CG31" s="353"/>
      <c r="CH31" s="353"/>
      <c r="CI31" s="360" t="str">
        <f>CJ17</f>
        <v>FC Marbeck II</v>
      </c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11" t="s">
        <v>15</v>
      </c>
      <c r="CZ31" s="361" t="str">
        <f>CJ20</f>
        <v>BSG Foseco</v>
      </c>
      <c r="DA31" s="361"/>
      <c r="DB31" s="361"/>
      <c r="DC31" s="361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1"/>
      <c r="DP31" s="362"/>
      <c r="DQ31" s="364">
        <v>0</v>
      </c>
      <c r="DR31" s="365"/>
      <c r="DS31" s="11" t="s">
        <v>14</v>
      </c>
      <c r="DT31" s="365">
        <v>4</v>
      </c>
      <c r="DU31" s="366"/>
      <c r="DV31" s="364"/>
      <c r="DW31" s="367"/>
      <c r="DX31" s="12"/>
      <c r="DY31" s="36"/>
      <c r="DZ31" s="40">
        <f t="shared" si="2"/>
        <v>0</v>
      </c>
      <c r="EA31" s="40" t="s">
        <v>14</v>
      </c>
      <c r="EB31" s="40">
        <f t="shared" si="3"/>
        <v>3</v>
      </c>
      <c r="EC31" s="39"/>
      <c r="ED31" s="39"/>
      <c r="EE31" s="42"/>
      <c r="EF31" s="42"/>
      <c r="EG31" s="41"/>
      <c r="EH31" s="41"/>
      <c r="EI31" s="41"/>
      <c r="EJ31" s="41"/>
      <c r="EK31" s="41"/>
      <c r="EL31" s="41"/>
      <c r="EM31" s="44"/>
      <c r="EN31" s="39"/>
      <c r="EO31" s="39"/>
      <c r="EP31" s="59"/>
      <c r="EQ31" s="59"/>
    </row>
    <row r="32" spans="2:147" s="3" customFormat="1" ht="18" customHeight="1" thickBot="1">
      <c r="B32" s="352">
        <v>64</v>
      </c>
      <c r="C32" s="352"/>
      <c r="D32" s="357" t="s">
        <v>42</v>
      </c>
      <c r="E32" s="358"/>
      <c r="F32" s="359"/>
      <c r="G32" s="357"/>
      <c r="H32" s="358"/>
      <c r="I32" s="359"/>
      <c r="J32" s="353">
        <f t="shared" si="4"/>
        <v>0.5131944444444444</v>
      </c>
      <c r="K32" s="353"/>
      <c r="L32" s="353"/>
      <c r="M32" s="353"/>
      <c r="N32" s="353"/>
      <c r="O32" s="354" t="str">
        <f>P19</f>
        <v>SV Holthausen</v>
      </c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7" t="s">
        <v>15</v>
      </c>
      <c r="AF32" s="355" t="str">
        <f>P18</f>
        <v>BSG Cosmos </v>
      </c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6"/>
      <c r="AW32" s="348">
        <v>1</v>
      </c>
      <c r="AX32" s="350"/>
      <c r="AY32" s="7" t="s">
        <v>14</v>
      </c>
      <c r="AZ32" s="350">
        <v>3</v>
      </c>
      <c r="BA32" s="351"/>
      <c r="BB32" s="348"/>
      <c r="BC32" s="349"/>
      <c r="BD32" s="12"/>
      <c r="BE32" s="36"/>
      <c r="BF32" s="40">
        <f t="shared" si="0"/>
        <v>0</v>
      </c>
      <c r="BG32" s="40" t="s">
        <v>14</v>
      </c>
      <c r="BH32" s="40">
        <f t="shared" si="1"/>
        <v>3</v>
      </c>
      <c r="BI32" s="39"/>
      <c r="BJ32" s="39"/>
      <c r="BK32" s="42"/>
      <c r="BL32" s="42"/>
      <c r="BM32" s="41"/>
      <c r="BN32" s="41"/>
      <c r="BO32" s="41"/>
      <c r="BP32" s="41"/>
      <c r="BQ32" s="41"/>
      <c r="BR32" s="41"/>
      <c r="BS32" s="44"/>
      <c r="BT32" s="39"/>
      <c r="BV32" s="352">
        <v>66</v>
      </c>
      <c r="BW32" s="352"/>
      <c r="BX32" s="352" t="s">
        <v>44</v>
      </c>
      <c r="BY32" s="352"/>
      <c r="BZ32" s="352"/>
      <c r="CA32" s="352"/>
      <c r="CB32" s="352"/>
      <c r="CC32" s="352"/>
      <c r="CD32" s="353">
        <f t="shared" si="5"/>
        <v>0.53125</v>
      </c>
      <c r="CE32" s="353"/>
      <c r="CF32" s="353"/>
      <c r="CG32" s="353"/>
      <c r="CH32" s="353"/>
      <c r="CI32" s="354" t="str">
        <f>CJ19</f>
        <v>FC Oster Ochtrup</v>
      </c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7" t="s">
        <v>15</v>
      </c>
      <c r="CZ32" s="355" t="str">
        <f>CJ18</f>
        <v>BSG Sternbusch-Kickers</v>
      </c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/>
      <c r="DO32" s="355"/>
      <c r="DP32" s="356"/>
      <c r="DQ32" s="348">
        <v>0</v>
      </c>
      <c r="DR32" s="350"/>
      <c r="DS32" s="7" t="s">
        <v>14</v>
      </c>
      <c r="DT32" s="350">
        <v>2</v>
      </c>
      <c r="DU32" s="351"/>
      <c r="DV32" s="348"/>
      <c r="DW32" s="349"/>
      <c r="DX32" s="12"/>
      <c r="DY32" s="36"/>
      <c r="DZ32" s="40">
        <f t="shared" si="2"/>
        <v>0</v>
      </c>
      <c r="EA32" s="40" t="s">
        <v>14</v>
      </c>
      <c r="EB32" s="40">
        <f t="shared" si="3"/>
        <v>3</v>
      </c>
      <c r="EC32" s="39"/>
      <c r="ED32" s="39"/>
      <c r="EE32" s="42"/>
      <c r="EF32" s="42"/>
      <c r="EG32" s="41"/>
      <c r="EH32" s="41"/>
      <c r="EI32" s="41"/>
      <c r="EJ32" s="41"/>
      <c r="EK32" s="41"/>
      <c r="EL32" s="41"/>
      <c r="EM32" s="44"/>
      <c r="EN32" s="39"/>
      <c r="EO32" s="39"/>
      <c r="EP32" s="59"/>
      <c r="EQ32" s="59"/>
    </row>
    <row r="33" spans="2:147" s="3" customFormat="1" ht="18" customHeight="1">
      <c r="B33" s="352">
        <v>67</v>
      </c>
      <c r="C33" s="352"/>
      <c r="D33" s="357" t="s">
        <v>42</v>
      </c>
      <c r="E33" s="358"/>
      <c r="F33" s="359"/>
      <c r="G33" s="357"/>
      <c r="H33" s="358"/>
      <c r="I33" s="359"/>
      <c r="J33" s="353">
        <v>0.5402777777777777</v>
      </c>
      <c r="K33" s="353"/>
      <c r="L33" s="353"/>
      <c r="M33" s="353"/>
      <c r="N33" s="353"/>
      <c r="O33" s="360" t="str">
        <f>P20</f>
        <v>BSG SF Reken</v>
      </c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11" t="s">
        <v>15</v>
      </c>
      <c r="AF33" s="361" t="str">
        <f>P16</f>
        <v>SG Beckmanns </v>
      </c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2"/>
      <c r="AW33" s="364">
        <v>3</v>
      </c>
      <c r="AX33" s="365"/>
      <c r="AY33" s="11" t="s">
        <v>14</v>
      </c>
      <c r="AZ33" s="365">
        <v>2</v>
      </c>
      <c r="BA33" s="366"/>
      <c r="BB33" s="364"/>
      <c r="BC33" s="367"/>
      <c r="BD33" s="12"/>
      <c r="BE33" s="36"/>
      <c r="BF33" s="40">
        <f t="shared" si="0"/>
        <v>3</v>
      </c>
      <c r="BG33" s="40" t="s">
        <v>14</v>
      </c>
      <c r="BH33" s="40">
        <f t="shared" si="1"/>
        <v>0</v>
      </c>
      <c r="BI33" s="39"/>
      <c r="BJ33" s="39"/>
      <c r="BK33" s="42"/>
      <c r="BL33" s="42"/>
      <c r="BM33" s="41"/>
      <c r="BN33" s="41"/>
      <c r="BO33" s="41"/>
      <c r="BP33" s="41"/>
      <c r="BQ33" s="41"/>
      <c r="BR33" s="41"/>
      <c r="BS33" s="44"/>
      <c r="BT33" s="36"/>
      <c r="BV33" s="352">
        <v>69</v>
      </c>
      <c r="BW33" s="352"/>
      <c r="BX33" s="352" t="s">
        <v>44</v>
      </c>
      <c r="BY33" s="352"/>
      <c r="BZ33" s="352"/>
      <c r="CA33" s="352"/>
      <c r="CB33" s="352"/>
      <c r="CC33" s="352"/>
      <c r="CD33" s="353">
        <v>0.5583333333333333</v>
      </c>
      <c r="CE33" s="353"/>
      <c r="CF33" s="353"/>
      <c r="CG33" s="353"/>
      <c r="CH33" s="353"/>
      <c r="CI33" s="360" t="str">
        <f>CJ20</f>
        <v>BSG Foseco</v>
      </c>
      <c r="CJ33" s="361"/>
      <c r="CK33" s="361"/>
      <c r="CL33" s="361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361"/>
      <c r="CY33" s="11" t="s">
        <v>15</v>
      </c>
      <c r="CZ33" s="361" t="str">
        <f>CJ16</f>
        <v>RC Borken-Hoxfeld II</v>
      </c>
      <c r="DA33" s="361"/>
      <c r="DB33" s="361"/>
      <c r="DC33" s="361"/>
      <c r="DD33" s="361"/>
      <c r="DE33" s="361"/>
      <c r="DF33" s="361"/>
      <c r="DG33" s="361"/>
      <c r="DH33" s="361"/>
      <c r="DI33" s="361"/>
      <c r="DJ33" s="361"/>
      <c r="DK33" s="361"/>
      <c r="DL33" s="361"/>
      <c r="DM33" s="361"/>
      <c r="DN33" s="361"/>
      <c r="DO33" s="361"/>
      <c r="DP33" s="362"/>
      <c r="DQ33" s="364">
        <v>4</v>
      </c>
      <c r="DR33" s="365"/>
      <c r="DS33" s="11" t="s">
        <v>14</v>
      </c>
      <c r="DT33" s="365">
        <v>1</v>
      </c>
      <c r="DU33" s="366"/>
      <c r="DV33" s="364"/>
      <c r="DW33" s="367"/>
      <c r="DX33" s="12"/>
      <c r="DY33" s="36"/>
      <c r="DZ33" s="40">
        <f t="shared" si="2"/>
        <v>3</v>
      </c>
      <c r="EA33" s="40" t="s">
        <v>14</v>
      </c>
      <c r="EB33" s="40">
        <f t="shared" si="3"/>
        <v>0</v>
      </c>
      <c r="EC33" s="39"/>
      <c r="ED33" s="39"/>
      <c r="EE33" s="42"/>
      <c r="EF33" s="42"/>
      <c r="EG33" s="41"/>
      <c r="EH33" s="41"/>
      <c r="EI33" s="41"/>
      <c r="EJ33" s="41"/>
      <c r="EK33" s="41"/>
      <c r="EL33" s="41"/>
      <c r="EM33" s="44"/>
      <c r="EN33" s="36"/>
      <c r="EO33" s="36"/>
      <c r="EP33" s="59"/>
      <c r="EQ33" s="59"/>
    </row>
    <row r="34" spans="2:147" s="3" customFormat="1" ht="18" customHeight="1" thickBot="1">
      <c r="B34" s="352">
        <v>68</v>
      </c>
      <c r="C34" s="352"/>
      <c r="D34" s="357" t="s">
        <v>42</v>
      </c>
      <c r="E34" s="358"/>
      <c r="F34" s="359"/>
      <c r="G34" s="357"/>
      <c r="H34" s="358"/>
      <c r="I34" s="359"/>
      <c r="J34" s="353">
        <f t="shared" si="4"/>
        <v>0.5493055555555555</v>
      </c>
      <c r="K34" s="353"/>
      <c r="L34" s="353"/>
      <c r="M34" s="353"/>
      <c r="N34" s="353"/>
      <c r="O34" s="354" t="str">
        <f>P18</f>
        <v>BSG Cosmos </v>
      </c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7" t="s">
        <v>15</v>
      </c>
      <c r="AF34" s="355" t="str">
        <f>P17</f>
        <v>SG Fix 04</v>
      </c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6"/>
      <c r="AW34" s="348">
        <v>0</v>
      </c>
      <c r="AX34" s="350"/>
      <c r="AY34" s="7" t="s">
        <v>14</v>
      </c>
      <c r="AZ34" s="350">
        <v>1</v>
      </c>
      <c r="BA34" s="351"/>
      <c r="BB34" s="348"/>
      <c r="BC34" s="349"/>
      <c r="BD34" s="12"/>
      <c r="BE34" s="36"/>
      <c r="BF34" s="40">
        <f t="shared" si="0"/>
        <v>0</v>
      </c>
      <c r="BG34" s="40" t="s">
        <v>14</v>
      </c>
      <c r="BH34" s="40">
        <f t="shared" si="1"/>
        <v>3</v>
      </c>
      <c r="BI34" s="39"/>
      <c r="BJ34" s="39"/>
      <c r="BK34" s="42"/>
      <c r="BL34" s="42"/>
      <c r="BM34" s="41"/>
      <c r="BN34" s="41"/>
      <c r="BO34" s="41"/>
      <c r="BP34" s="41"/>
      <c r="BQ34" s="41"/>
      <c r="BR34" s="41"/>
      <c r="BS34" s="44"/>
      <c r="BT34" s="36"/>
      <c r="BV34" s="352">
        <v>70</v>
      </c>
      <c r="BW34" s="352"/>
      <c r="BX34" s="352" t="s">
        <v>44</v>
      </c>
      <c r="BY34" s="352"/>
      <c r="BZ34" s="352"/>
      <c r="CA34" s="352"/>
      <c r="CB34" s="352"/>
      <c r="CC34" s="352"/>
      <c r="CD34" s="353">
        <f t="shared" si="5"/>
        <v>0.5673611111111111</v>
      </c>
      <c r="CE34" s="353"/>
      <c r="CF34" s="353"/>
      <c r="CG34" s="353"/>
      <c r="CH34" s="353"/>
      <c r="CI34" s="354" t="str">
        <f>CJ18</f>
        <v>BSG Sternbusch-Kickers</v>
      </c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7" t="s">
        <v>15</v>
      </c>
      <c r="CZ34" s="355" t="str">
        <f>CJ17</f>
        <v>FC Marbeck II</v>
      </c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6"/>
      <c r="DQ34" s="348">
        <v>3</v>
      </c>
      <c r="DR34" s="350"/>
      <c r="DS34" s="7" t="s">
        <v>14</v>
      </c>
      <c r="DT34" s="350">
        <v>2</v>
      </c>
      <c r="DU34" s="351"/>
      <c r="DV34" s="348"/>
      <c r="DW34" s="349"/>
      <c r="DX34" s="12"/>
      <c r="DY34" s="36"/>
      <c r="DZ34" s="40">
        <f t="shared" si="2"/>
        <v>3</v>
      </c>
      <c r="EA34" s="40" t="s">
        <v>14</v>
      </c>
      <c r="EB34" s="40">
        <f t="shared" si="3"/>
        <v>0</v>
      </c>
      <c r="EC34" s="39"/>
      <c r="ED34" s="39"/>
      <c r="EE34" s="42"/>
      <c r="EF34" s="42"/>
      <c r="EG34" s="41"/>
      <c r="EH34" s="41"/>
      <c r="EI34" s="41"/>
      <c r="EJ34" s="41"/>
      <c r="EK34" s="41"/>
      <c r="EL34" s="41"/>
      <c r="EM34" s="44"/>
      <c r="EN34" s="36"/>
      <c r="EO34" s="36"/>
      <c r="EP34" s="59"/>
      <c r="EQ34" s="59"/>
    </row>
    <row r="35" spans="2:145" s="3" customFormat="1" ht="18" customHeight="1">
      <c r="B35" s="54"/>
      <c r="C35" s="54"/>
      <c r="D35" s="54"/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7"/>
      <c r="AX35" s="57"/>
      <c r="AY35" s="57"/>
      <c r="AZ35" s="57"/>
      <c r="BA35" s="57"/>
      <c r="BB35" s="57"/>
      <c r="BC35" s="57"/>
      <c r="BD35" s="12"/>
      <c r="BE35" s="36"/>
      <c r="BF35" s="40"/>
      <c r="BG35" s="40"/>
      <c r="BH35" s="40"/>
      <c r="BI35" s="39"/>
      <c r="BJ35" s="39"/>
      <c r="BK35" s="42"/>
      <c r="BL35" s="42"/>
      <c r="BM35" s="41"/>
      <c r="BN35" s="41"/>
      <c r="BO35" s="41"/>
      <c r="BP35" s="41"/>
      <c r="BQ35" s="41"/>
      <c r="BR35" s="41"/>
      <c r="BS35" s="44"/>
      <c r="BT35" s="36"/>
      <c r="BV35" s="54"/>
      <c r="BW35" s="54"/>
      <c r="BX35" s="54"/>
      <c r="BY35" s="54"/>
      <c r="BZ35" s="54"/>
      <c r="CA35" s="54"/>
      <c r="CB35" s="54"/>
      <c r="CC35" s="54"/>
      <c r="CD35" s="55"/>
      <c r="CE35" s="55"/>
      <c r="CF35" s="55"/>
      <c r="CG35" s="55"/>
      <c r="CH35" s="55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7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7"/>
      <c r="DR35" s="57"/>
      <c r="DS35" s="57"/>
      <c r="DT35" s="57"/>
      <c r="DU35" s="57"/>
      <c r="DV35" s="57"/>
      <c r="DW35" s="57"/>
      <c r="DX35" s="12"/>
      <c r="DY35" s="36"/>
      <c r="DZ35" s="40"/>
      <c r="EA35" s="40"/>
      <c r="EB35" s="40"/>
      <c r="EC35" s="39"/>
      <c r="ED35" s="39"/>
      <c r="EE35" s="42"/>
      <c r="EF35" s="42"/>
      <c r="EG35" s="41"/>
      <c r="EH35" s="41"/>
      <c r="EI35" s="41"/>
      <c r="EJ35" s="41"/>
      <c r="EK35" s="41"/>
      <c r="EL35" s="41"/>
      <c r="EM35" s="44"/>
      <c r="EN35" s="36"/>
      <c r="EO35" s="36"/>
    </row>
    <row r="36" spans="58:145" ht="12.75"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X36" s="6"/>
      <c r="DY36" s="32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2"/>
      <c r="EO36" s="32"/>
    </row>
    <row r="37" spans="2:145" ht="12.75">
      <c r="B37" s="1" t="s">
        <v>24</v>
      </c>
      <c r="BU37"/>
      <c r="BV37" s="1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X37" s="6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</row>
    <row r="38" spans="2:145" ht="12.75">
      <c r="B38" s="1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X38" s="6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</row>
    <row r="39" spans="73:145" ht="12" customHeight="1">
      <c r="BU39" s="8"/>
      <c r="BV39" s="8"/>
      <c r="BW39" s="8"/>
      <c r="BX39" s="8"/>
      <c r="BY39" s="8"/>
      <c r="BZ39" s="8"/>
      <c r="CA39" s="8"/>
      <c r="CB39" s="8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X39" s="8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</row>
    <row r="40" spans="27:145" s="8" customFormat="1" ht="13.5" customHeight="1" thickBot="1">
      <c r="AA40" s="9"/>
      <c r="AB40" s="9"/>
      <c r="AC40" s="9"/>
      <c r="AD40" s="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/>
      <c r="BV40"/>
      <c r="BW40"/>
      <c r="BX40"/>
      <c r="BY40"/>
      <c r="BZ40"/>
      <c r="CA40"/>
      <c r="CB40"/>
      <c r="CU40" s="9"/>
      <c r="CV40" s="9"/>
      <c r="CW40" s="9"/>
      <c r="CX40" s="9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 s="6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</row>
    <row r="41" spans="9:145" ht="13.5" thickBot="1">
      <c r="I41" s="343" t="s">
        <v>41</v>
      </c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5" t="s">
        <v>23</v>
      </c>
      <c r="AI41" s="346"/>
      <c r="AJ41" s="346"/>
      <c r="AK41" s="345" t="s">
        <v>17</v>
      </c>
      <c r="AL41" s="346"/>
      <c r="AM41" s="346"/>
      <c r="AN41" s="345" t="s">
        <v>18</v>
      </c>
      <c r="AO41" s="346"/>
      <c r="AP41" s="346"/>
      <c r="AQ41" s="346"/>
      <c r="AR41" s="346"/>
      <c r="AS41" s="345" t="s">
        <v>19</v>
      </c>
      <c r="AT41" s="346"/>
      <c r="AU41" s="347"/>
      <c r="BU41"/>
      <c r="BV41"/>
      <c r="BW41"/>
      <c r="BX41"/>
      <c r="BY41"/>
      <c r="BZ41"/>
      <c r="CA41"/>
      <c r="CB41"/>
      <c r="CC41" s="343" t="s">
        <v>43</v>
      </c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5" t="s">
        <v>23</v>
      </c>
      <c r="DC41" s="346"/>
      <c r="DD41" s="346"/>
      <c r="DE41" s="345" t="s">
        <v>17</v>
      </c>
      <c r="DF41" s="346"/>
      <c r="DG41" s="346"/>
      <c r="DH41" s="345" t="s">
        <v>18</v>
      </c>
      <c r="DI41" s="346"/>
      <c r="DJ41" s="346"/>
      <c r="DK41" s="346"/>
      <c r="DL41" s="346"/>
      <c r="DM41" s="345" t="s">
        <v>19</v>
      </c>
      <c r="DN41" s="346"/>
      <c r="DO41" s="347"/>
      <c r="DX41" s="6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</row>
    <row r="42" spans="9:145" ht="19.5" customHeight="1" thickBot="1">
      <c r="I42" s="338" t="s">
        <v>7</v>
      </c>
      <c r="J42" s="339"/>
      <c r="K42" s="334" t="str">
        <f>BM25</f>
        <v>BSG Cosmos </v>
      </c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5">
        <f>BN25</f>
        <v>4</v>
      </c>
      <c r="AI42" s="336"/>
      <c r="AJ42" s="337"/>
      <c r="AK42" s="336">
        <f>BO25</f>
        <v>9</v>
      </c>
      <c r="AL42" s="336"/>
      <c r="AM42" s="336"/>
      <c r="AN42" s="335">
        <f>BP25</f>
        <v>7</v>
      </c>
      <c r="AO42" s="336"/>
      <c r="AP42" s="60" t="s">
        <v>14</v>
      </c>
      <c r="AQ42" s="336">
        <f>BR25</f>
        <v>2</v>
      </c>
      <c r="AR42" s="337"/>
      <c r="AS42" s="341">
        <f>BS25</f>
        <v>5</v>
      </c>
      <c r="AT42" s="341"/>
      <c r="AU42" s="342"/>
      <c r="BU42"/>
      <c r="BV42"/>
      <c r="BW42"/>
      <c r="BX42"/>
      <c r="BY42"/>
      <c r="BZ42"/>
      <c r="CA42"/>
      <c r="CB42"/>
      <c r="CC42" s="338" t="s">
        <v>7</v>
      </c>
      <c r="CD42" s="339"/>
      <c r="CE42" s="334" t="str">
        <f>EG25</f>
        <v>BSG Foseco</v>
      </c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5">
        <f>EH25</f>
        <v>4</v>
      </c>
      <c r="DC42" s="336"/>
      <c r="DD42" s="337"/>
      <c r="DE42" s="336">
        <f>EI25</f>
        <v>12</v>
      </c>
      <c r="DF42" s="336"/>
      <c r="DG42" s="336"/>
      <c r="DH42" s="335">
        <f>EJ25</f>
        <v>13</v>
      </c>
      <c r="DI42" s="336"/>
      <c r="DJ42" s="60" t="s">
        <v>14</v>
      </c>
      <c r="DK42" s="336">
        <f>EL25</f>
        <v>2</v>
      </c>
      <c r="DL42" s="337"/>
      <c r="DM42" s="341">
        <f>EM25</f>
        <v>11</v>
      </c>
      <c r="DN42" s="341"/>
      <c r="DO42" s="342"/>
      <c r="DX42" s="6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</row>
    <row r="43" spans="9:145" ht="19.5" customHeight="1" thickBot="1">
      <c r="I43" s="338" t="s">
        <v>8</v>
      </c>
      <c r="J43" s="339"/>
      <c r="K43" s="334" t="str">
        <f>BM26</f>
        <v>BSG SF Reken</v>
      </c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5">
        <f>BN26</f>
        <v>4</v>
      </c>
      <c r="AI43" s="336"/>
      <c r="AJ43" s="337"/>
      <c r="AK43" s="336">
        <f>BO26</f>
        <v>7</v>
      </c>
      <c r="AL43" s="336"/>
      <c r="AM43" s="336"/>
      <c r="AN43" s="335">
        <f>BP26</f>
        <v>7</v>
      </c>
      <c r="AO43" s="336"/>
      <c r="AP43" s="60" t="s">
        <v>14</v>
      </c>
      <c r="AQ43" s="336">
        <f>BR26</f>
        <v>7</v>
      </c>
      <c r="AR43" s="337"/>
      <c r="AS43" s="341">
        <f>BS26</f>
        <v>0</v>
      </c>
      <c r="AT43" s="341"/>
      <c r="AU43" s="342"/>
      <c r="BU43"/>
      <c r="BV43"/>
      <c r="BW43"/>
      <c r="BX43"/>
      <c r="BY43"/>
      <c r="BZ43"/>
      <c r="CA43"/>
      <c r="CB43"/>
      <c r="CC43" s="338" t="s">
        <v>8</v>
      </c>
      <c r="CD43" s="339"/>
      <c r="CE43" s="334" t="str">
        <f>EG26</f>
        <v>RC Borken-Hoxfeld II</v>
      </c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5">
        <f>EH26</f>
        <v>4</v>
      </c>
      <c r="DC43" s="336"/>
      <c r="DD43" s="337"/>
      <c r="DE43" s="336">
        <f>EI26</f>
        <v>7</v>
      </c>
      <c r="DF43" s="336"/>
      <c r="DG43" s="336"/>
      <c r="DH43" s="335">
        <f>EJ26</f>
        <v>10</v>
      </c>
      <c r="DI43" s="336"/>
      <c r="DJ43" s="60" t="s">
        <v>14</v>
      </c>
      <c r="DK43" s="336">
        <f>EL26</f>
        <v>7</v>
      </c>
      <c r="DL43" s="337"/>
      <c r="DM43" s="341">
        <f>EM26</f>
        <v>3</v>
      </c>
      <c r="DN43" s="341"/>
      <c r="DO43" s="342"/>
      <c r="DX43" s="6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</row>
    <row r="44" spans="9:145" ht="19.5" customHeight="1" thickBot="1">
      <c r="I44" s="332" t="s">
        <v>9</v>
      </c>
      <c r="J44" s="333"/>
      <c r="K44" s="327" t="str">
        <f>BM27</f>
        <v>SV Holthausen</v>
      </c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40"/>
      <c r="AH44" s="328">
        <f>BN27</f>
        <v>4</v>
      </c>
      <c r="AI44" s="325"/>
      <c r="AJ44" s="326"/>
      <c r="AK44" s="328">
        <f>BO27</f>
        <v>4</v>
      </c>
      <c r="AL44" s="325"/>
      <c r="AM44" s="326"/>
      <c r="AN44" s="328">
        <f>BP27</f>
        <v>6</v>
      </c>
      <c r="AO44" s="325"/>
      <c r="AP44" s="61" t="s">
        <v>14</v>
      </c>
      <c r="AQ44" s="325">
        <f>BR27</f>
        <v>6</v>
      </c>
      <c r="AR44" s="326"/>
      <c r="AS44" s="331">
        <f>BS27</f>
        <v>0</v>
      </c>
      <c r="AT44" s="329"/>
      <c r="AU44" s="330"/>
      <c r="BU44"/>
      <c r="BV44"/>
      <c r="BW44"/>
      <c r="BX44"/>
      <c r="BY44"/>
      <c r="BZ44"/>
      <c r="CA44"/>
      <c r="CB44"/>
      <c r="CC44" s="332" t="s">
        <v>9</v>
      </c>
      <c r="CD44" s="333"/>
      <c r="CE44" s="327" t="str">
        <f>EG27</f>
        <v>BSG Sternbusch-Kickers</v>
      </c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8">
        <f>EH27</f>
        <v>4</v>
      </c>
      <c r="DC44" s="325"/>
      <c r="DD44" s="326"/>
      <c r="DE44" s="325">
        <f>EI27</f>
        <v>6</v>
      </c>
      <c r="DF44" s="325"/>
      <c r="DG44" s="325"/>
      <c r="DH44" s="328">
        <f>EJ27</f>
        <v>6</v>
      </c>
      <c r="DI44" s="325"/>
      <c r="DJ44" s="61" t="s">
        <v>14</v>
      </c>
      <c r="DK44" s="325">
        <f>EL27</f>
        <v>9</v>
      </c>
      <c r="DL44" s="326"/>
      <c r="DM44" s="329">
        <f>EM27</f>
        <v>-3</v>
      </c>
      <c r="DN44" s="329"/>
      <c r="DO44" s="330"/>
      <c r="DX44" s="6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</row>
    <row r="45" spans="9:145" ht="19.5" customHeight="1" thickBot="1">
      <c r="I45" s="317" t="s">
        <v>10</v>
      </c>
      <c r="J45" s="318"/>
      <c r="K45" s="319" t="str">
        <f>BM28</f>
        <v>SG Beckmanns </v>
      </c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20">
        <f>BN28</f>
        <v>4</v>
      </c>
      <c r="AI45" s="321"/>
      <c r="AJ45" s="322"/>
      <c r="AK45" s="321">
        <f>BO28</f>
        <v>4</v>
      </c>
      <c r="AL45" s="321"/>
      <c r="AM45" s="321"/>
      <c r="AN45" s="320">
        <f>BP28</f>
        <v>6</v>
      </c>
      <c r="AO45" s="321"/>
      <c r="AP45" s="30" t="s">
        <v>14</v>
      </c>
      <c r="AQ45" s="321">
        <f>BR28</f>
        <v>8</v>
      </c>
      <c r="AR45" s="322"/>
      <c r="AS45" s="323">
        <f>BS28</f>
        <v>-2</v>
      </c>
      <c r="AT45" s="323"/>
      <c r="AU45" s="324"/>
      <c r="BU45"/>
      <c r="BV45"/>
      <c r="BW45"/>
      <c r="BX45"/>
      <c r="BY45"/>
      <c r="BZ45"/>
      <c r="CA45"/>
      <c r="CB45"/>
      <c r="CC45" s="317" t="s">
        <v>10</v>
      </c>
      <c r="CD45" s="318"/>
      <c r="CE45" s="319" t="str">
        <f>EG28</f>
        <v>FC Marbeck II</v>
      </c>
      <c r="CF45" s="319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20">
        <f>EH28</f>
        <v>4</v>
      </c>
      <c r="DC45" s="321"/>
      <c r="DD45" s="322"/>
      <c r="DE45" s="321">
        <f>EI28</f>
        <v>4</v>
      </c>
      <c r="DF45" s="321"/>
      <c r="DG45" s="321"/>
      <c r="DH45" s="320">
        <f>EJ28</f>
        <v>7</v>
      </c>
      <c r="DI45" s="321"/>
      <c r="DJ45" s="30" t="s">
        <v>14</v>
      </c>
      <c r="DK45" s="321">
        <f>EL28</f>
        <v>10</v>
      </c>
      <c r="DL45" s="322"/>
      <c r="DM45" s="323">
        <f>EM28</f>
        <v>-3</v>
      </c>
      <c r="DN45" s="323"/>
      <c r="DO45" s="324"/>
      <c r="DX45" s="6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</row>
    <row r="46" spans="9:145" ht="19.5" customHeight="1" thickBot="1">
      <c r="I46" s="313" t="s">
        <v>11</v>
      </c>
      <c r="J46" s="314"/>
      <c r="K46" s="315" t="str">
        <f>BM29</f>
        <v>SG Fix 04</v>
      </c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6">
        <f>BN29</f>
        <v>4</v>
      </c>
      <c r="AI46" s="309"/>
      <c r="AJ46" s="310"/>
      <c r="AK46" s="309">
        <f>BO29</f>
        <v>4</v>
      </c>
      <c r="AL46" s="309"/>
      <c r="AM46" s="309"/>
      <c r="AN46" s="316">
        <f>BP29</f>
        <v>5</v>
      </c>
      <c r="AO46" s="309"/>
      <c r="AP46" s="29" t="s">
        <v>14</v>
      </c>
      <c r="AQ46" s="309">
        <f>BR29</f>
        <v>8</v>
      </c>
      <c r="AR46" s="310"/>
      <c r="AS46" s="311">
        <f>BS29</f>
        <v>-3</v>
      </c>
      <c r="AT46" s="311"/>
      <c r="AU46" s="312"/>
      <c r="BU46"/>
      <c r="BV46"/>
      <c r="BW46"/>
      <c r="BX46"/>
      <c r="BY46"/>
      <c r="BZ46"/>
      <c r="CA46"/>
      <c r="CB46"/>
      <c r="CC46" s="313" t="s">
        <v>11</v>
      </c>
      <c r="CD46" s="314"/>
      <c r="CE46" s="315" t="str">
        <f>EG29</f>
        <v>FC Oster Ochtrup</v>
      </c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6">
        <f>EH29</f>
        <v>4</v>
      </c>
      <c r="DC46" s="309"/>
      <c r="DD46" s="310"/>
      <c r="DE46" s="309">
        <f>EI29</f>
        <v>0</v>
      </c>
      <c r="DF46" s="309"/>
      <c r="DG46" s="309"/>
      <c r="DH46" s="316">
        <f>EJ29</f>
        <v>0</v>
      </c>
      <c r="DI46" s="309"/>
      <c r="DJ46" s="29" t="s">
        <v>14</v>
      </c>
      <c r="DK46" s="309">
        <f>EL29</f>
        <v>8</v>
      </c>
      <c r="DL46" s="310"/>
      <c r="DM46" s="311">
        <f>EM29</f>
        <v>-8</v>
      </c>
      <c r="DN46" s="311"/>
      <c r="DO46" s="312"/>
      <c r="DX46" s="6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</row>
    <row r="47" spans="73:145" ht="12.75"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X47" s="6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</row>
    <row r="48" spans="73:145" ht="12.75"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X48" s="6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</row>
  </sheetData>
  <sheetProtection/>
  <mergeCells count="317">
    <mergeCell ref="A2:AP2"/>
    <mergeCell ref="A3:AP3"/>
    <mergeCell ref="A4:AP4"/>
    <mergeCell ref="K6:AF6"/>
    <mergeCell ref="B8:AM8"/>
    <mergeCell ref="H10:L10"/>
    <mergeCell ref="U10:V10"/>
    <mergeCell ref="X10:AB10"/>
    <mergeCell ref="N18:O18"/>
    <mergeCell ref="P16:AJ16"/>
    <mergeCell ref="AK16:AL16"/>
    <mergeCell ref="AL10:AP10"/>
    <mergeCell ref="N15:AJ15"/>
    <mergeCell ref="AK15:AL15"/>
    <mergeCell ref="N17:O17"/>
    <mergeCell ref="P17:AJ17"/>
    <mergeCell ref="AK17:AL17"/>
    <mergeCell ref="N16:O16"/>
    <mergeCell ref="DE15:DF15"/>
    <mergeCell ref="CJ18:DD18"/>
    <mergeCell ref="DE18:DF18"/>
    <mergeCell ref="CJ17:DD17"/>
    <mergeCell ref="DE17:DF17"/>
    <mergeCell ref="CH16:CI16"/>
    <mergeCell ref="CH15:DD15"/>
    <mergeCell ref="DE16:DF16"/>
    <mergeCell ref="CJ16:DD16"/>
    <mergeCell ref="CH18:CI18"/>
    <mergeCell ref="CJ20:DD20"/>
    <mergeCell ref="CH20:CI20"/>
    <mergeCell ref="CH17:CI17"/>
    <mergeCell ref="P18:AJ18"/>
    <mergeCell ref="AK18:AL18"/>
    <mergeCell ref="DE20:DF20"/>
    <mergeCell ref="N19:O19"/>
    <mergeCell ref="P19:AJ19"/>
    <mergeCell ref="AK19:AL19"/>
    <mergeCell ref="CH19:CI19"/>
    <mergeCell ref="CJ19:DD19"/>
    <mergeCell ref="DE19:DF19"/>
    <mergeCell ref="N20:O20"/>
    <mergeCell ref="P20:AJ20"/>
    <mergeCell ref="AK20:AL20"/>
    <mergeCell ref="O24:AV24"/>
    <mergeCell ref="AW24:BA24"/>
    <mergeCell ref="BX24:BZ24"/>
    <mergeCell ref="CA24:CC24"/>
    <mergeCell ref="B24:C24"/>
    <mergeCell ref="D24:F24"/>
    <mergeCell ref="G24:I24"/>
    <mergeCell ref="J24:N24"/>
    <mergeCell ref="BX25:BZ25"/>
    <mergeCell ref="CA25:CC25"/>
    <mergeCell ref="DQ24:DU24"/>
    <mergeCell ref="BB24:BC24"/>
    <mergeCell ref="BV24:BW24"/>
    <mergeCell ref="DV24:DW24"/>
    <mergeCell ref="CD24:CH24"/>
    <mergeCell ref="CI24:DP24"/>
    <mergeCell ref="AW25:AX25"/>
    <mergeCell ref="AZ25:BA25"/>
    <mergeCell ref="CD25:CH25"/>
    <mergeCell ref="CI25:CX25"/>
    <mergeCell ref="B25:C25"/>
    <mergeCell ref="D25:F25"/>
    <mergeCell ref="G25:I25"/>
    <mergeCell ref="J25:N25"/>
    <mergeCell ref="BB25:BC25"/>
    <mergeCell ref="BV25:BW25"/>
    <mergeCell ref="B26:C26"/>
    <mergeCell ref="D26:F26"/>
    <mergeCell ref="G26:I26"/>
    <mergeCell ref="J26:N26"/>
    <mergeCell ref="O25:AD25"/>
    <mergeCell ref="AF25:AV25"/>
    <mergeCell ref="O26:AD26"/>
    <mergeCell ref="AF26:AV26"/>
    <mergeCell ref="CZ26:DP26"/>
    <mergeCell ref="DQ26:DR26"/>
    <mergeCell ref="CD26:CH26"/>
    <mergeCell ref="CI26:CX26"/>
    <mergeCell ref="AW26:AX26"/>
    <mergeCell ref="AZ26:BA26"/>
    <mergeCell ref="BB26:BC26"/>
    <mergeCell ref="BV26:BW26"/>
    <mergeCell ref="DT26:DU26"/>
    <mergeCell ref="DV26:DW26"/>
    <mergeCell ref="CZ25:DP25"/>
    <mergeCell ref="DQ25:DR25"/>
    <mergeCell ref="DT25:DU25"/>
    <mergeCell ref="DV25:DW25"/>
    <mergeCell ref="CD27:CH27"/>
    <mergeCell ref="CI27:CX27"/>
    <mergeCell ref="BX26:BZ26"/>
    <mergeCell ref="CA26:CC26"/>
    <mergeCell ref="CZ27:DP27"/>
    <mergeCell ref="DQ27:DR27"/>
    <mergeCell ref="BX27:BZ27"/>
    <mergeCell ref="CA27:CC27"/>
    <mergeCell ref="B27:C27"/>
    <mergeCell ref="D27:F27"/>
    <mergeCell ref="G27:I27"/>
    <mergeCell ref="J27:N27"/>
    <mergeCell ref="O27:AD27"/>
    <mergeCell ref="AF27:AV27"/>
    <mergeCell ref="CZ28:DP28"/>
    <mergeCell ref="DQ28:DR28"/>
    <mergeCell ref="DT28:DU28"/>
    <mergeCell ref="DV28:DW28"/>
    <mergeCell ref="AW27:AX27"/>
    <mergeCell ref="AZ27:BA27"/>
    <mergeCell ref="BB27:BC27"/>
    <mergeCell ref="BV27:BW27"/>
    <mergeCell ref="DT27:DU27"/>
    <mergeCell ref="DV27:DW27"/>
    <mergeCell ref="BB28:BC28"/>
    <mergeCell ref="BV28:BW28"/>
    <mergeCell ref="BX28:BZ28"/>
    <mergeCell ref="CA28:CC28"/>
    <mergeCell ref="B28:C28"/>
    <mergeCell ref="D28:F28"/>
    <mergeCell ref="G28:I28"/>
    <mergeCell ref="J28:N28"/>
    <mergeCell ref="CZ29:DP29"/>
    <mergeCell ref="DQ29:DR29"/>
    <mergeCell ref="DT29:DU29"/>
    <mergeCell ref="DV29:DW29"/>
    <mergeCell ref="O28:AD28"/>
    <mergeCell ref="AF28:AV28"/>
    <mergeCell ref="CD28:CH28"/>
    <mergeCell ref="CI28:CX28"/>
    <mergeCell ref="AW28:AX28"/>
    <mergeCell ref="AZ28:BA28"/>
    <mergeCell ref="BB29:BC29"/>
    <mergeCell ref="BV29:BW29"/>
    <mergeCell ref="BX29:BZ29"/>
    <mergeCell ref="CA29:CC29"/>
    <mergeCell ref="B29:C29"/>
    <mergeCell ref="D29:F29"/>
    <mergeCell ref="G29:I29"/>
    <mergeCell ref="J29:N29"/>
    <mergeCell ref="CZ30:DP30"/>
    <mergeCell ref="DQ30:DR30"/>
    <mergeCell ref="DT30:DU30"/>
    <mergeCell ref="DV30:DW30"/>
    <mergeCell ref="O29:AD29"/>
    <mergeCell ref="AF29:AV29"/>
    <mergeCell ref="CD29:CH29"/>
    <mergeCell ref="CI29:CX29"/>
    <mergeCell ref="AW29:AX29"/>
    <mergeCell ref="AZ29:BA29"/>
    <mergeCell ref="BB30:BC30"/>
    <mergeCell ref="BV30:BW30"/>
    <mergeCell ref="BX30:BZ30"/>
    <mergeCell ref="CA30:CC30"/>
    <mergeCell ref="B30:C30"/>
    <mergeCell ref="D30:F30"/>
    <mergeCell ref="G30:I30"/>
    <mergeCell ref="J30:N30"/>
    <mergeCell ref="CZ31:DP31"/>
    <mergeCell ref="DQ31:DR31"/>
    <mergeCell ref="DT31:DU31"/>
    <mergeCell ref="DV31:DW31"/>
    <mergeCell ref="O30:AD30"/>
    <mergeCell ref="AF30:AV30"/>
    <mergeCell ref="CD30:CH30"/>
    <mergeCell ref="CI30:CX30"/>
    <mergeCell ref="AW30:AX30"/>
    <mergeCell ref="AZ30:BA30"/>
    <mergeCell ref="BB31:BC31"/>
    <mergeCell ref="BV31:BW31"/>
    <mergeCell ref="BX31:BZ31"/>
    <mergeCell ref="CA31:CC31"/>
    <mergeCell ref="B31:C31"/>
    <mergeCell ref="D31:F31"/>
    <mergeCell ref="G31:I31"/>
    <mergeCell ref="J31:N31"/>
    <mergeCell ref="CZ32:DP32"/>
    <mergeCell ref="DQ32:DR32"/>
    <mergeCell ref="DT32:DU32"/>
    <mergeCell ref="DV32:DW32"/>
    <mergeCell ref="O31:AD31"/>
    <mergeCell ref="AF31:AV31"/>
    <mergeCell ref="CD31:CH31"/>
    <mergeCell ref="CI31:CX31"/>
    <mergeCell ref="AW31:AX31"/>
    <mergeCell ref="AZ31:BA31"/>
    <mergeCell ref="BX32:BZ32"/>
    <mergeCell ref="CA32:CC32"/>
    <mergeCell ref="B32:C32"/>
    <mergeCell ref="D32:F32"/>
    <mergeCell ref="G32:I32"/>
    <mergeCell ref="J32:N32"/>
    <mergeCell ref="DT33:DU33"/>
    <mergeCell ref="DV33:DW33"/>
    <mergeCell ref="O32:AD32"/>
    <mergeCell ref="AF32:AV32"/>
    <mergeCell ref="CD32:CH32"/>
    <mergeCell ref="CI32:CX32"/>
    <mergeCell ref="AW32:AX32"/>
    <mergeCell ref="AZ32:BA32"/>
    <mergeCell ref="BB32:BC32"/>
    <mergeCell ref="BV32:BW32"/>
    <mergeCell ref="B33:C33"/>
    <mergeCell ref="D33:F33"/>
    <mergeCell ref="G33:I33"/>
    <mergeCell ref="J33:N33"/>
    <mergeCell ref="CZ33:DP33"/>
    <mergeCell ref="DQ33:DR33"/>
    <mergeCell ref="O33:AD33"/>
    <mergeCell ref="AF33:AV33"/>
    <mergeCell ref="CD33:CH33"/>
    <mergeCell ref="CI33:CX33"/>
    <mergeCell ref="AW33:AX33"/>
    <mergeCell ref="AZ33:BA33"/>
    <mergeCell ref="BB33:BC33"/>
    <mergeCell ref="BV33:BW33"/>
    <mergeCell ref="BX33:BZ33"/>
    <mergeCell ref="CA33:CC33"/>
    <mergeCell ref="DQ34:DR34"/>
    <mergeCell ref="DT34:DU34"/>
    <mergeCell ref="B34:C34"/>
    <mergeCell ref="D34:F34"/>
    <mergeCell ref="G34:I34"/>
    <mergeCell ref="J34:N34"/>
    <mergeCell ref="CA34:CC34"/>
    <mergeCell ref="CD34:CH34"/>
    <mergeCell ref="CI34:CX34"/>
    <mergeCell ref="CZ34:DP34"/>
    <mergeCell ref="O34:AD34"/>
    <mergeCell ref="AF34:AV34"/>
    <mergeCell ref="DM41:DO41"/>
    <mergeCell ref="DB41:DD41"/>
    <mergeCell ref="DE41:DG41"/>
    <mergeCell ref="DH41:DL41"/>
    <mergeCell ref="DV34:DW34"/>
    <mergeCell ref="AW34:AX34"/>
    <mergeCell ref="AZ34:BA34"/>
    <mergeCell ref="BB34:BC34"/>
    <mergeCell ref="BV34:BW34"/>
    <mergeCell ref="BX34:BZ34"/>
    <mergeCell ref="CC41:DA41"/>
    <mergeCell ref="AN41:AR41"/>
    <mergeCell ref="AS41:AU41"/>
    <mergeCell ref="I41:AG41"/>
    <mergeCell ref="AH41:AJ41"/>
    <mergeCell ref="AK41:AM41"/>
    <mergeCell ref="CE42:DA42"/>
    <mergeCell ref="DB42:DD42"/>
    <mergeCell ref="DE42:DG42"/>
    <mergeCell ref="DH42:DI42"/>
    <mergeCell ref="I42:J42"/>
    <mergeCell ref="K42:AG42"/>
    <mergeCell ref="AH42:AJ42"/>
    <mergeCell ref="AK42:AM42"/>
    <mergeCell ref="DM43:DO43"/>
    <mergeCell ref="DK42:DL42"/>
    <mergeCell ref="DM42:DO42"/>
    <mergeCell ref="DE43:DG43"/>
    <mergeCell ref="DH43:DI43"/>
    <mergeCell ref="DK43:DL43"/>
    <mergeCell ref="CC42:CD42"/>
    <mergeCell ref="AS43:AU43"/>
    <mergeCell ref="CC43:CD43"/>
    <mergeCell ref="AN42:AO42"/>
    <mergeCell ref="AQ42:AR42"/>
    <mergeCell ref="AS42:AU42"/>
    <mergeCell ref="AN43:AO43"/>
    <mergeCell ref="AQ43:AR43"/>
    <mergeCell ref="I44:J44"/>
    <mergeCell ref="I43:J43"/>
    <mergeCell ref="K43:AG43"/>
    <mergeCell ref="AH43:AJ43"/>
    <mergeCell ref="AK43:AM43"/>
    <mergeCell ref="K44:AG44"/>
    <mergeCell ref="AH44:AJ44"/>
    <mergeCell ref="AK44:AM44"/>
    <mergeCell ref="AN44:AO44"/>
    <mergeCell ref="AQ44:AR44"/>
    <mergeCell ref="AS44:AU44"/>
    <mergeCell ref="CC44:CD44"/>
    <mergeCell ref="CE43:DA43"/>
    <mergeCell ref="DB43:DD43"/>
    <mergeCell ref="DE45:DG45"/>
    <mergeCell ref="DH45:DI45"/>
    <mergeCell ref="DK45:DL45"/>
    <mergeCell ref="DM45:DO45"/>
    <mergeCell ref="DK44:DL44"/>
    <mergeCell ref="CE44:DA44"/>
    <mergeCell ref="DB44:DD44"/>
    <mergeCell ref="DM44:DO44"/>
    <mergeCell ref="DE44:DG44"/>
    <mergeCell ref="DH44:DI44"/>
    <mergeCell ref="CE45:DA45"/>
    <mergeCell ref="DB45:DD45"/>
    <mergeCell ref="AN45:AO45"/>
    <mergeCell ref="AQ45:AR45"/>
    <mergeCell ref="AS45:AU45"/>
    <mergeCell ref="CC45:CD45"/>
    <mergeCell ref="AN46:AO46"/>
    <mergeCell ref="AQ46:AR46"/>
    <mergeCell ref="I45:J45"/>
    <mergeCell ref="K45:AG45"/>
    <mergeCell ref="AH45:AJ45"/>
    <mergeCell ref="AK45:AM45"/>
    <mergeCell ref="I46:J46"/>
    <mergeCell ref="K46:AG46"/>
    <mergeCell ref="AH46:AJ46"/>
    <mergeCell ref="AK46:AM46"/>
    <mergeCell ref="DK46:DL46"/>
    <mergeCell ref="DM46:DO46"/>
    <mergeCell ref="AS46:AU46"/>
    <mergeCell ref="CC46:CD46"/>
    <mergeCell ref="CE46:DA46"/>
    <mergeCell ref="DB46:DD46"/>
    <mergeCell ref="DE46:DG46"/>
    <mergeCell ref="DH46:DI46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Header>&amp;C&amp;F</oddHeader>
    <oddFooter xml:space="preserve">&amp;C                                  &amp;F&amp;R&amp;P von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2:CX95"/>
  <sheetViews>
    <sheetView zoomScale="85" zoomScaleNormal="85" zoomScaleSheetLayoutView="100" zoomScalePageLayoutView="0" workbookViewId="0" topLeftCell="A13">
      <selection activeCell="AR31" sqref="AR31"/>
    </sheetView>
  </sheetViews>
  <sheetFormatPr defaultColWidth="1.7109375" defaultRowHeight="12.75" outlineLevelRow="1" outlineLevelCol="1"/>
  <cols>
    <col min="1" max="55" width="1.7109375" style="0" customWidth="1"/>
    <col min="56" max="56" width="1.7109375" style="47" customWidth="1"/>
    <col min="57" max="57" width="5.7109375" style="32" customWidth="1"/>
    <col min="58" max="61" width="5.7109375" style="32" hidden="1" customWidth="1" outlineLevel="1"/>
    <col min="62" max="62" width="19.57421875" style="32" hidden="1" customWidth="1" outlineLevel="1"/>
    <col min="63" max="64" width="2.140625" style="32" hidden="1" customWidth="1" outlineLevel="1"/>
    <col min="65" max="65" width="3.28125" style="62" hidden="1" customWidth="1" outlineLevel="1"/>
    <col min="66" max="66" width="1.57421875" style="62" hidden="1" customWidth="1" outlineLevel="1"/>
    <col min="67" max="67" width="3.28125" style="62" hidden="1" customWidth="1" outlineLevel="1"/>
    <col min="68" max="68" width="4.421875" style="62" hidden="1" customWidth="1" outlineLevel="1"/>
    <col min="69" max="69" width="5.7109375" style="62" customWidth="1" collapsed="1"/>
    <col min="70" max="73" width="5.7109375" style="62" customWidth="1"/>
    <col min="74" max="78" width="1.7109375" style="63" customWidth="1"/>
    <col min="79" max="80" width="1.7109375" style="64" customWidth="1"/>
    <col min="81" max="84" width="1.7109375" style="65" customWidth="1"/>
    <col min="85" max="102" width="1.7109375" style="66" customWidth="1"/>
    <col min="103" max="125" width="1.7109375" style="0" customWidth="1"/>
    <col min="126" max="127" width="4.421875" style="0" hidden="1" customWidth="1"/>
  </cols>
  <sheetData>
    <row r="1" ht="7.5" customHeight="1" outlineLevel="1"/>
    <row r="2" spans="1:55" ht="33" outlineLevel="1">
      <c r="A2" s="405" t="s">
        <v>46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</row>
    <row r="3" spans="1:102" s="10" customFormat="1" ht="27" outlineLevel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50"/>
      <c r="BE3" s="33"/>
      <c r="BF3" s="33"/>
      <c r="BG3" s="33"/>
      <c r="BH3" s="33"/>
      <c r="BI3" s="33"/>
      <c r="BJ3" s="33"/>
      <c r="BK3" s="33"/>
      <c r="BL3" s="33"/>
      <c r="BM3" s="67"/>
      <c r="BN3" s="67"/>
      <c r="BO3" s="67"/>
      <c r="BP3" s="67"/>
      <c r="BQ3" s="67"/>
      <c r="BR3" s="67"/>
      <c r="BS3" s="67"/>
      <c r="BT3" s="67"/>
      <c r="BU3" s="67"/>
      <c r="BV3" s="68"/>
      <c r="BW3" s="68"/>
      <c r="BX3" s="68"/>
      <c r="BY3" s="68"/>
      <c r="BZ3" s="68"/>
      <c r="CA3" s="69"/>
      <c r="CB3" s="69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</row>
    <row r="4" spans="1:102" s="2" customFormat="1" ht="15" outlineLevel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52"/>
      <c r="BE4" s="34"/>
      <c r="BF4" s="34"/>
      <c r="BG4" s="34"/>
      <c r="BH4" s="34"/>
      <c r="BI4" s="34"/>
      <c r="BJ4" s="34"/>
      <c r="BK4" s="34"/>
      <c r="BL4" s="34"/>
      <c r="BM4" s="71"/>
      <c r="BN4" s="71"/>
      <c r="BO4" s="71"/>
      <c r="BP4" s="71"/>
      <c r="BQ4" s="71"/>
      <c r="BR4" s="71"/>
      <c r="BS4" s="71"/>
      <c r="BT4" s="71"/>
      <c r="BU4" s="71"/>
      <c r="BV4" s="72"/>
      <c r="BW4" s="72"/>
      <c r="BX4" s="72"/>
      <c r="BY4" s="72"/>
      <c r="BZ4" s="72"/>
      <c r="CA4" s="73"/>
      <c r="CB4" s="73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</row>
    <row r="5" spans="43:102" s="2" customFormat="1" ht="6" customHeight="1" outlineLevel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52"/>
      <c r="BE5" s="34"/>
      <c r="BF5" s="34"/>
      <c r="BG5" s="34"/>
      <c r="BH5" s="34"/>
      <c r="BI5" s="34"/>
      <c r="BJ5" s="34"/>
      <c r="BK5" s="34"/>
      <c r="BL5" s="34"/>
      <c r="BM5" s="71"/>
      <c r="BN5" s="71"/>
      <c r="BO5" s="71"/>
      <c r="BP5" s="71"/>
      <c r="BQ5" s="71"/>
      <c r="BR5" s="71"/>
      <c r="BS5" s="71"/>
      <c r="BT5" s="71"/>
      <c r="BU5" s="71"/>
      <c r="BV5" s="72"/>
      <c r="BW5" s="72"/>
      <c r="BX5" s="72"/>
      <c r="BY5" s="72"/>
      <c r="BZ5" s="72"/>
      <c r="CA5" s="73"/>
      <c r="CB5" s="73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</row>
    <row r="6" spans="11:102" s="2" customFormat="1" ht="15.75" customHeight="1" outlineLevel="1">
      <c r="K6" s="409" t="s">
        <v>105</v>
      </c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52"/>
      <c r="BE6" s="34"/>
      <c r="BF6" s="34"/>
      <c r="BG6" s="34"/>
      <c r="BH6" s="34"/>
      <c r="BI6" s="34"/>
      <c r="BJ6" s="34"/>
      <c r="BK6" s="34"/>
      <c r="BL6" s="34"/>
      <c r="BM6" s="71"/>
      <c r="BN6" s="71"/>
      <c r="BO6" s="71"/>
      <c r="BP6" s="71"/>
      <c r="BQ6" s="71"/>
      <c r="BR6" s="71"/>
      <c r="BS6" s="71"/>
      <c r="BT6" s="71"/>
      <c r="BU6" s="71"/>
      <c r="BV6" s="72"/>
      <c r="BW6" s="72"/>
      <c r="BX6" s="72"/>
      <c r="BY6" s="72"/>
      <c r="BZ6" s="72"/>
      <c r="CA6" s="73"/>
      <c r="CB6" s="73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</row>
    <row r="7" spans="43:102" s="2" customFormat="1" ht="6" customHeight="1" outlineLevel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52"/>
      <c r="BE7" s="34"/>
      <c r="BF7" s="34"/>
      <c r="BG7" s="34"/>
      <c r="BH7" s="34"/>
      <c r="BI7" s="34"/>
      <c r="BJ7" s="34"/>
      <c r="BK7" s="34"/>
      <c r="BL7" s="34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2"/>
      <c r="BX7" s="72"/>
      <c r="BY7" s="72"/>
      <c r="BZ7" s="72"/>
      <c r="CA7" s="73"/>
      <c r="CB7" s="73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</row>
    <row r="8" spans="2:102" s="2" customFormat="1" ht="15" outlineLevel="1"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2"/>
      <c r="BE8" s="34"/>
      <c r="BF8" s="34"/>
      <c r="BG8" s="34"/>
      <c r="BH8" s="34"/>
      <c r="BI8" s="34"/>
      <c r="BJ8" s="34"/>
      <c r="BK8" s="34"/>
      <c r="BL8" s="34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2"/>
      <c r="BX8" s="72"/>
      <c r="BY8" s="72"/>
      <c r="BZ8" s="72"/>
      <c r="CA8" s="73"/>
      <c r="CB8" s="73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</row>
    <row r="9" spans="56:102" s="2" customFormat="1" ht="6" customHeight="1" outlineLevel="1">
      <c r="BD9" s="52"/>
      <c r="BE9" s="34"/>
      <c r="BF9" s="34"/>
      <c r="BG9" s="34"/>
      <c r="BH9" s="34"/>
      <c r="BI9" s="34"/>
      <c r="BJ9" s="34"/>
      <c r="BK9" s="34"/>
      <c r="BL9" s="34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2"/>
      <c r="BX9" s="72"/>
      <c r="BY9" s="72"/>
      <c r="BZ9" s="72"/>
      <c r="CA9" s="73"/>
      <c r="CB9" s="73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7:102" s="2" customFormat="1" ht="15.75">
      <c r="G10" s="75" t="s">
        <v>0</v>
      </c>
      <c r="H10" s="410">
        <v>0.5833333333333334</v>
      </c>
      <c r="I10" s="410"/>
      <c r="J10" s="410"/>
      <c r="K10" s="410"/>
      <c r="L10" s="410"/>
      <c r="M10" s="76" t="s">
        <v>1</v>
      </c>
      <c r="T10" s="75" t="s">
        <v>2</v>
      </c>
      <c r="U10" s="411">
        <v>1</v>
      </c>
      <c r="V10" s="411"/>
      <c r="W10" s="13" t="s">
        <v>22</v>
      </c>
      <c r="X10" s="404">
        <v>0.008333333333333333</v>
      </c>
      <c r="Y10" s="404"/>
      <c r="Z10" s="404"/>
      <c r="AA10" s="404"/>
      <c r="AB10" s="404"/>
      <c r="AC10" s="76" t="s">
        <v>4</v>
      </c>
      <c r="AK10" s="75" t="s">
        <v>5</v>
      </c>
      <c r="AL10" s="404">
        <v>0.0006944444444444445</v>
      </c>
      <c r="AM10" s="404"/>
      <c r="AN10" s="404"/>
      <c r="AO10" s="404"/>
      <c r="AP10" s="404"/>
      <c r="AQ10" s="76" t="s">
        <v>4</v>
      </c>
      <c r="BD10" s="52"/>
      <c r="BE10" s="34"/>
      <c r="BF10" s="34"/>
      <c r="BG10" s="34"/>
      <c r="BH10" s="34"/>
      <c r="BI10" s="34"/>
      <c r="BJ10" s="34"/>
      <c r="BK10" s="34"/>
      <c r="BL10" s="34"/>
      <c r="BM10" s="71"/>
      <c r="BN10" s="71"/>
      <c r="BO10" s="71"/>
      <c r="BP10" s="71"/>
      <c r="BQ10" s="71"/>
      <c r="BR10" s="71"/>
      <c r="BS10" s="71"/>
      <c r="BT10" s="71"/>
      <c r="BU10" s="71"/>
      <c r="BV10" s="72"/>
      <c r="BW10" s="72"/>
      <c r="BX10" s="72"/>
      <c r="BY10" s="72"/>
      <c r="BZ10" s="72"/>
      <c r="CA10" s="73"/>
      <c r="CB10" s="73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</row>
    <row r="11" ht="9" customHeight="1"/>
    <row r="12" ht="6" customHeight="1"/>
    <row r="13" ht="12.75">
      <c r="B13" s="1" t="s">
        <v>6</v>
      </c>
    </row>
    <row r="14" ht="6" customHeight="1" thickBot="1"/>
    <row r="15" spans="2:55" ht="16.5" thickBot="1">
      <c r="B15" s="399" t="s">
        <v>26</v>
      </c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513"/>
      <c r="Z15" s="514"/>
      <c r="AE15" s="399" t="s">
        <v>27</v>
      </c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513"/>
      <c r="BC15" s="514"/>
    </row>
    <row r="16" spans="2:55" ht="15">
      <c r="B16" s="380" t="s">
        <v>7</v>
      </c>
      <c r="C16" s="381"/>
      <c r="D16" s="383" t="str">
        <f>'Grp A_B'!K42</f>
        <v>SG Achim Lager</v>
      </c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516"/>
      <c r="Z16" s="386"/>
      <c r="AE16" s="380" t="s">
        <v>7</v>
      </c>
      <c r="AF16" s="381"/>
      <c r="AG16" s="383" t="str">
        <f>'Grp A_B'!K43</f>
        <v>SG Borle</v>
      </c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516"/>
      <c r="BC16" s="386"/>
    </row>
    <row r="17" spans="2:55" ht="15">
      <c r="B17" s="380" t="s">
        <v>8</v>
      </c>
      <c r="C17" s="381"/>
      <c r="D17" s="383" t="str">
        <f>'Grp A_B'!CE43</f>
        <v>Blau Weiss Marbeck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516"/>
      <c r="Z17" s="386"/>
      <c r="AE17" s="380" t="s">
        <v>8</v>
      </c>
      <c r="AF17" s="381"/>
      <c r="AG17" s="383" t="str">
        <f>'Grp C_D'!K42</f>
        <v>BSG Lebo</v>
      </c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516"/>
      <c r="BC17" s="386"/>
    </row>
    <row r="18" spans="2:69" ht="15.75" thickBot="1">
      <c r="B18" s="387" t="s">
        <v>9</v>
      </c>
      <c r="C18" s="388"/>
      <c r="D18" s="390" t="str">
        <f>'Grp E_F'!CE42</f>
        <v>BSG Foseco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515"/>
      <c r="Z18" s="379"/>
      <c r="AE18" s="387" t="s">
        <v>9</v>
      </c>
      <c r="AF18" s="388"/>
      <c r="AG18" s="390" t="str">
        <f>'Grp E_F'!CE43</f>
        <v>RC Borken-Hoxfeld II</v>
      </c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515"/>
      <c r="BC18" s="379"/>
      <c r="BF18" s="35"/>
      <c r="BG18" s="35"/>
      <c r="BH18" s="35"/>
      <c r="BI18" s="35"/>
      <c r="BJ18" s="35"/>
      <c r="BK18" s="35"/>
      <c r="BL18" s="35"/>
      <c r="BM18" s="77"/>
      <c r="BN18" s="77"/>
      <c r="BO18" s="77"/>
      <c r="BP18" s="77"/>
      <c r="BQ18" s="77"/>
    </row>
    <row r="19" spans="58:69" ht="12.75">
      <c r="BF19" s="35"/>
      <c r="BG19" s="35"/>
      <c r="BH19" s="35"/>
      <c r="BI19" s="35"/>
      <c r="BJ19" s="35"/>
      <c r="BK19" s="35"/>
      <c r="BL19" s="35"/>
      <c r="BM19" s="77"/>
      <c r="BN19" s="77"/>
      <c r="BO19" s="77"/>
      <c r="BP19" s="77"/>
      <c r="BQ19" s="77"/>
    </row>
    <row r="20" spans="2:69" ht="12.75">
      <c r="B20" s="1" t="s">
        <v>47</v>
      </c>
      <c r="BF20" s="35"/>
      <c r="BG20" s="35"/>
      <c r="BH20" s="35"/>
      <c r="BI20" s="35"/>
      <c r="BJ20" s="35"/>
      <c r="BK20" s="35"/>
      <c r="BL20" s="35"/>
      <c r="BM20" s="77"/>
      <c r="BN20" s="77"/>
      <c r="BO20" s="77"/>
      <c r="BP20" s="77"/>
      <c r="BQ20" s="77"/>
    </row>
    <row r="21" spans="58:69" ht="6" customHeight="1" thickBot="1">
      <c r="BF21" s="35"/>
      <c r="BG21" s="35"/>
      <c r="BH21" s="35"/>
      <c r="BI21" s="35"/>
      <c r="BJ21" s="35"/>
      <c r="BK21" s="35"/>
      <c r="BL21" s="35"/>
      <c r="BM21" s="77"/>
      <c r="BN21" s="77"/>
      <c r="BO21" s="77"/>
      <c r="BP21" s="77"/>
      <c r="BQ21" s="77"/>
    </row>
    <row r="22" spans="2:84" s="3" customFormat="1" ht="16.5" customHeight="1" thickBot="1">
      <c r="B22" s="450" t="s">
        <v>12</v>
      </c>
      <c r="C22" s="451"/>
      <c r="D22" s="345" t="s">
        <v>48</v>
      </c>
      <c r="E22" s="346"/>
      <c r="F22" s="368"/>
      <c r="G22" s="345" t="s">
        <v>49</v>
      </c>
      <c r="H22" s="346"/>
      <c r="I22" s="368"/>
      <c r="J22" s="345" t="s">
        <v>13</v>
      </c>
      <c r="K22" s="346"/>
      <c r="L22" s="346"/>
      <c r="M22" s="346"/>
      <c r="N22" s="368"/>
      <c r="O22" s="345" t="s">
        <v>50</v>
      </c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449" t="s">
        <v>16</v>
      </c>
      <c r="AX22" s="346"/>
      <c r="AY22" s="346"/>
      <c r="AZ22" s="346"/>
      <c r="BA22" s="346"/>
      <c r="BB22" s="433"/>
      <c r="BC22" s="434"/>
      <c r="BD22" s="78"/>
      <c r="BE22" s="39"/>
      <c r="BF22" s="37" t="s">
        <v>20</v>
      </c>
      <c r="BG22" s="38"/>
      <c r="BH22" s="38"/>
      <c r="BI22" s="39"/>
      <c r="BJ22" s="39"/>
      <c r="BK22" s="39"/>
      <c r="BL22" s="39"/>
      <c r="BM22" s="39"/>
      <c r="BN22" s="39"/>
      <c r="BO22" s="39"/>
      <c r="BP22" s="39"/>
      <c r="BQ22" s="39"/>
      <c r="BR22" s="36"/>
      <c r="BS22" s="36"/>
      <c r="BT22" s="36"/>
      <c r="BU22" s="36"/>
      <c r="BV22" s="79"/>
      <c r="BW22" s="79"/>
      <c r="BX22" s="79"/>
      <c r="BY22" s="79"/>
      <c r="BZ22" s="79"/>
      <c r="CA22" s="80"/>
      <c r="CB22" s="80"/>
      <c r="CC22" s="81"/>
      <c r="CD22" s="81"/>
      <c r="CE22" s="81"/>
      <c r="CF22" s="81"/>
    </row>
    <row r="23" spans="2:80" s="4" customFormat="1" ht="18" customHeight="1">
      <c r="B23" s="505">
        <v>71</v>
      </c>
      <c r="C23" s="506"/>
      <c r="D23" s="506">
        <v>1</v>
      </c>
      <c r="E23" s="506"/>
      <c r="F23" s="506"/>
      <c r="G23" s="506" t="s">
        <v>28</v>
      </c>
      <c r="H23" s="506"/>
      <c r="I23" s="506"/>
      <c r="J23" s="507">
        <f>$H$10</f>
        <v>0.5833333333333334</v>
      </c>
      <c r="K23" s="507"/>
      <c r="L23" s="507"/>
      <c r="M23" s="507"/>
      <c r="N23" s="508"/>
      <c r="O23" s="509" t="str">
        <f>$D$16</f>
        <v>SG Achim Lager</v>
      </c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82" t="s">
        <v>15</v>
      </c>
      <c r="AF23" s="510" t="str">
        <f>$D$17</f>
        <v>Blau Weiss Marbeck</v>
      </c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1"/>
      <c r="AW23" s="512">
        <v>2</v>
      </c>
      <c r="AX23" s="503"/>
      <c r="AY23" s="82" t="s">
        <v>14</v>
      </c>
      <c r="AZ23" s="503">
        <v>1</v>
      </c>
      <c r="BA23" s="504"/>
      <c r="BB23" s="495"/>
      <c r="BC23" s="496"/>
      <c r="BD23" s="41"/>
      <c r="BE23" s="39"/>
      <c r="BF23" s="40">
        <f aca="true" t="shared" si="0" ref="BF23:BF28">IF(ISBLANK(AW23),"0",IF(AW23&gt;AZ23,3,IF(AW23=AZ23,1,0)))</f>
        <v>3</v>
      </c>
      <c r="BG23" s="40" t="s">
        <v>14</v>
      </c>
      <c r="BH23" s="40">
        <f aca="true" t="shared" si="1" ref="BH23:BH28">IF(ISBLANK(AZ23),"0",IF(AZ23&gt;AW23,3,IF(AZ23=AW23,1,0)))</f>
        <v>0</v>
      </c>
      <c r="BI23" s="39"/>
      <c r="BJ23" s="83" t="str">
        <f>$D$18</f>
        <v>BSG Foseco</v>
      </c>
      <c r="BK23" s="84">
        <f>COUNT($AZ$25,$AZ$27)</f>
        <v>2</v>
      </c>
      <c r="BL23" s="84">
        <f>SUM($BH$25+$BH$27)</f>
        <v>6</v>
      </c>
      <c r="BM23" s="84">
        <f>SUM($AZ$25+$AZ$27)</f>
        <v>10</v>
      </c>
      <c r="BN23" s="85" t="s">
        <v>14</v>
      </c>
      <c r="BO23" s="84">
        <f>SUM($AW$25+$AW$27)</f>
        <v>4</v>
      </c>
      <c r="BP23" s="86">
        <f aca="true" t="shared" si="2" ref="BP23:BP28">SUM(BM23-BO23)</f>
        <v>6</v>
      </c>
      <c r="BQ23" s="39"/>
      <c r="BR23" s="36"/>
      <c r="BS23" s="36"/>
      <c r="BT23" s="36"/>
      <c r="BU23" s="36"/>
      <c r="BV23" s="79"/>
      <c r="BW23" s="79"/>
      <c r="BX23" s="79"/>
      <c r="BY23" s="79"/>
      <c r="BZ23" s="79"/>
      <c r="CA23" s="80"/>
      <c r="CB23" s="80"/>
    </row>
    <row r="24" spans="2:84" s="3" customFormat="1" ht="18" customHeight="1" thickBot="1">
      <c r="B24" s="497">
        <v>72</v>
      </c>
      <c r="C24" s="498"/>
      <c r="D24" s="498">
        <v>1</v>
      </c>
      <c r="E24" s="498"/>
      <c r="F24" s="498"/>
      <c r="G24" s="498" t="s">
        <v>29</v>
      </c>
      <c r="H24" s="498"/>
      <c r="I24" s="498"/>
      <c r="J24" s="499">
        <v>0.5923611111111111</v>
      </c>
      <c r="K24" s="499"/>
      <c r="L24" s="499"/>
      <c r="M24" s="499"/>
      <c r="N24" s="500"/>
      <c r="O24" s="354" t="str">
        <f>AG16</f>
        <v>SG Borle</v>
      </c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7" t="s">
        <v>15</v>
      </c>
      <c r="AF24" s="355" t="str">
        <f>AG17</f>
        <v>BSG Lebo</v>
      </c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6"/>
      <c r="AW24" s="348">
        <v>2</v>
      </c>
      <c r="AX24" s="350"/>
      <c r="AY24" s="7" t="s">
        <v>14</v>
      </c>
      <c r="AZ24" s="350">
        <v>2</v>
      </c>
      <c r="BA24" s="351"/>
      <c r="BB24" s="501"/>
      <c r="BC24" s="502"/>
      <c r="BD24" s="78"/>
      <c r="BE24" s="39"/>
      <c r="BF24" s="40">
        <f t="shared" si="0"/>
        <v>1</v>
      </c>
      <c r="BG24" s="40" t="s">
        <v>14</v>
      </c>
      <c r="BH24" s="40">
        <f t="shared" si="1"/>
        <v>1</v>
      </c>
      <c r="BI24" s="39"/>
      <c r="BJ24" s="83" t="str">
        <f>$D$16</f>
        <v>SG Achim Lager</v>
      </c>
      <c r="BK24" s="84">
        <f>COUNT($AW$23,$AW$27)</f>
        <v>2</v>
      </c>
      <c r="BL24" s="84">
        <f>SUM($BF$23+$BF$27)</f>
        <v>3</v>
      </c>
      <c r="BM24" s="84">
        <f>SUM($AW$23+$AW$27)</f>
        <v>5</v>
      </c>
      <c r="BN24" s="85" t="s">
        <v>14</v>
      </c>
      <c r="BO24" s="84">
        <f>SUM($AZ$23+$AZ$27)</f>
        <v>6</v>
      </c>
      <c r="BP24" s="86">
        <f t="shared" si="2"/>
        <v>-1</v>
      </c>
      <c r="BQ24" s="39"/>
      <c r="BR24" s="36"/>
      <c r="BS24" s="36"/>
      <c r="BT24" s="36"/>
      <c r="BU24" s="36"/>
      <c r="BV24" s="79"/>
      <c r="BW24" s="79"/>
      <c r="BX24" s="79"/>
      <c r="BY24" s="79"/>
      <c r="BZ24" s="79"/>
      <c r="CA24" s="80"/>
      <c r="CB24" s="80"/>
      <c r="CC24" s="81"/>
      <c r="CD24" s="81"/>
      <c r="CE24" s="81"/>
      <c r="CF24" s="81"/>
    </row>
    <row r="25" spans="2:84" s="3" customFormat="1" ht="18" customHeight="1">
      <c r="B25" s="505">
        <v>75</v>
      </c>
      <c r="C25" s="506"/>
      <c r="D25" s="506">
        <v>1</v>
      </c>
      <c r="E25" s="506"/>
      <c r="F25" s="506"/>
      <c r="G25" s="506" t="s">
        <v>28</v>
      </c>
      <c r="H25" s="506"/>
      <c r="I25" s="506"/>
      <c r="J25" s="507">
        <v>0.6194444444444445</v>
      </c>
      <c r="K25" s="507"/>
      <c r="L25" s="507"/>
      <c r="M25" s="507"/>
      <c r="N25" s="508"/>
      <c r="O25" s="360" t="str">
        <f>D17</f>
        <v>Blau Weiss Marbeck</v>
      </c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82" t="s">
        <v>15</v>
      </c>
      <c r="AF25" s="510" t="str">
        <f>D18</f>
        <v>BSG Foseco</v>
      </c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1"/>
      <c r="AW25" s="512">
        <v>1</v>
      </c>
      <c r="AX25" s="503"/>
      <c r="AY25" s="82" t="s">
        <v>14</v>
      </c>
      <c r="AZ25" s="503">
        <v>5</v>
      </c>
      <c r="BA25" s="504"/>
      <c r="BB25" s="495"/>
      <c r="BC25" s="496"/>
      <c r="BD25" s="78"/>
      <c r="BE25" s="39"/>
      <c r="BF25" s="40">
        <f t="shared" si="0"/>
        <v>0</v>
      </c>
      <c r="BG25" s="40" t="s">
        <v>14</v>
      </c>
      <c r="BH25" s="40">
        <f t="shared" si="1"/>
        <v>3</v>
      </c>
      <c r="BI25" s="39"/>
      <c r="BJ25" s="83" t="str">
        <f>$D$17</f>
        <v>Blau Weiss Marbeck</v>
      </c>
      <c r="BK25" s="84">
        <f>COUNT($AZ$23,$AW$25)</f>
        <v>2</v>
      </c>
      <c r="BL25" s="84">
        <f>SUM($BH$23+$BF$25)</f>
        <v>0</v>
      </c>
      <c r="BM25" s="84">
        <f>SUM($AZ$23+$AW$25)</f>
        <v>2</v>
      </c>
      <c r="BN25" s="85" t="s">
        <v>14</v>
      </c>
      <c r="BO25" s="84">
        <f>SUM($AW$23+$AZ$25)</f>
        <v>7</v>
      </c>
      <c r="BP25" s="86">
        <f t="shared" si="2"/>
        <v>-5</v>
      </c>
      <c r="BQ25" s="39"/>
      <c r="BR25" s="36"/>
      <c r="BS25" s="36"/>
      <c r="BT25" s="36"/>
      <c r="BU25" s="36"/>
      <c r="BV25" s="79"/>
      <c r="BW25" s="79"/>
      <c r="BX25" s="79"/>
      <c r="BY25" s="79"/>
      <c r="BZ25" s="79"/>
      <c r="CA25" s="80"/>
      <c r="CB25" s="80"/>
      <c r="CC25" s="81"/>
      <c r="CD25" s="81"/>
      <c r="CE25" s="81"/>
      <c r="CF25" s="81"/>
    </row>
    <row r="26" spans="2:84" s="3" customFormat="1" ht="18" customHeight="1" thickBot="1">
      <c r="B26" s="497">
        <v>76</v>
      </c>
      <c r="C26" s="498"/>
      <c r="D26" s="498">
        <v>1</v>
      </c>
      <c r="E26" s="498"/>
      <c r="F26" s="498"/>
      <c r="G26" s="498" t="s">
        <v>29</v>
      </c>
      <c r="H26" s="498"/>
      <c r="I26" s="498"/>
      <c r="J26" s="499">
        <v>0.6284722222222222</v>
      </c>
      <c r="K26" s="499"/>
      <c r="L26" s="499"/>
      <c r="M26" s="499"/>
      <c r="N26" s="500"/>
      <c r="O26" s="354" t="str">
        <f>AG17</f>
        <v>BSG Lebo</v>
      </c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7" t="s">
        <v>15</v>
      </c>
      <c r="AF26" s="355" t="str">
        <f>AG18</f>
        <v>RC Borken-Hoxfeld II</v>
      </c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6"/>
      <c r="AW26" s="348">
        <v>0</v>
      </c>
      <c r="AX26" s="350"/>
      <c r="AY26" s="7" t="s">
        <v>14</v>
      </c>
      <c r="AZ26" s="350">
        <v>2</v>
      </c>
      <c r="BA26" s="351"/>
      <c r="BB26" s="501"/>
      <c r="BC26" s="502"/>
      <c r="BD26" s="78"/>
      <c r="BE26" s="39"/>
      <c r="BF26" s="40">
        <f t="shared" si="0"/>
        <v>0</v>
      </c>
      <c r="BG26" s="40" t="s">
        <v>14</v>
      </c>
      <c r="BH26" s="40">
        <f t="shared" si="1"/>
        <v>3</v>
      </c>
      <c r="BI26" s="39"/>
      <c r="BJ26" s="83" t="str">
        <f>$AG$18</f>
        <v>RC Borken-Hoxfeld II</v>
      </c>
      <c r="BK26" s="84">
        <f>COUNT($AZ$26,$AZ$28)</f>
        <v>2</v>
      </c>
      <c r="BL26" s="84">
        <f>SUM($BH$26+$BH$28)</f>
        <v>6</v>
      </c>
      <c r="BM26" s="84">
        <f>SUM($AZ$26+$AZ$28)</f>
        <v>6</v>
      </c>
      <c r="BN26" s="85" t="s">
        <v>14</v>
      </c>
      <c r="BO26" s="84">
        <f>SUM($AW$26+$AW$28)</f>
        <v>0</v>
      </c>
      <c r="BP26" s="86">
        <f t="shared" si="2"/>
        <v>6</v>
      </c>
      <c r="BQ26" s="39"/>
      <c r="BR26" s="36"/>
      <c r="BS26" s="36"/>
      <c r="BT26" s="36"/>
      <c r="BU26" s="36"/>
      <c r="BV26" s="79"/>
      <c r="BW26" s="79"/>
      <c r="BX26" s="79"/>
      <c r="BY26" s="79"/>
      <c r="BZ26" s="79"/>
      <c r="CA26" s="80"/>
      <c r="CB26" s="80"/>
      <c r="CC26" s="81"/>
      <c r="CD26" s="81"/>
      <c r="CE26" s="81"/>
      <c r="CF26" s="81"/>
    </row>
    <row r="27" spans="2:84" s="3" customFormat="1" ht="18" customHeight="1">
      <c r="B27" s="505">
        <v>79</v>
      </c>
      <c r="C27" s="506"/>
      <c r="D27" s="506">
        <v>1</v>
      </c>
      <c r="E27" s="506"/>
      <c r="F27" s="506"/>
      <c r="G27" s="506" t="s">
        <v>28</v>
      </c>
      <c r="H27" s="506"/>
      <c r="I27" s="506"/>
      <c r="J27" s="507">
        <v>0.6555555555555556</v>
      </c>
      <c r="K27" s="507"/>
      <c r="L27" s="507"/>
      <c r="M27" s="507"/>
      <c r="N27" s="508"/>
      <c r="O27" s="509" t="str">
        <f>D16</f>
        <v>SG Achim Lager</v>
      </c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82" t="s">
        <v>15</v>
      </c>
      <c r="AF27" s="510" t="str">
        <f>$D$18</f>
        <v>BSG Foseco</v>
      </c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1"/>
      <c r="AW27" s="512">
        <v>3</v>
      </c>
      <c r="AX27" s="503"/>
      <c r="AY27" s="82" t="s">
        <v>14</v>
      </c>
      <c r="AZ27" s="503">
        <v>5</v>
      </c>
      <c r="BA27" s="504"/>
      <c r="BB27" s="495"/>
      <c r="BC27" s="496"/>
      <c r="BD27" s="78"/>
      <c r="BE27" s="39"/>
      <c r="BF27" s="40">
        <f t="shared" si="0"/>
        <v>0</v>
      </c>
      <c r="BG27" s="40" t="s">
        <v>14</v>
      </c>
      <c r="BH27" s="40">
        <f t="shared" si="1"/>
        <v>3</v>
      </c>
      <c r="BI27" s="39"/>
      <c r="BJ27" s="83" t="str">
        <f>$AG$17</f>
        <v>BSG Lebo</v>
      </c>
      <c r="BK27" s="84">
        <f>COUNT($AZ$24,$AW$26)</f>
        <v>2</v>
      </c>
      <c r="BL27" s="84">
        <f>SUM($BH$24+$BF$26)</f>
        <v>1</v>
      </c>
      <c r="BM27" s="84">
        <f>SUM($AZ$24+$AW$26)</f>
        <v>2</v>
      </c>
      <c r="BN27" s="85" t="s">
        <v>14</v>
      </c>
      <c r="BO27" s="84">
        <f>SUM($AW$24+$AZ$26)</f>
        <v>4</v>
      </c>
      <c r="BP27" s="86">
        <f t="shared" si="2"/>
        <v>-2</v>
      </c>
      <c r="BQ27" s="39"/>
      <c r="BR27" s="36"/>
      <c r="BS27" s="36"/>
      <c r="BT27" s="36"/>
      <c r="BU27" s="36"/>
      <c r="BV27" s="79"/>
      <c r="BW27" s="79"/>
      <c r="BX27" s="79"/>
      <c r="BY27" s="79"/>
      <c r="BZ27" s="79"/>
      <c r="CA27" s="80"/>
      <c r="CB27" s="80"/>
      <c r="CC27" s="81"/>
      <c r="CD27" s="81"/>
      <c r="CE27" s="81"/>
      <c r="CF27" s="81"/>
    </row>
    <row r="28" spans="2:84" s="3" customFormat="1" ht="18" customHeight="1" thickBot="1">
      <c r="B28" s="497">
        <v>80</v>
      </c>
      <c r="C28" s="498"/>
      <c r="D28" s="498">
        <v>1</v>
      </c>
      <c r="E28" s="498"/>
      <c r="F28" s="498"/>
      <c r="G28" s="498" t="s">
        <v>29</v>
      </c>
      <c r="H28" s="498"/>
      <c r="I28" s="498"/>
      <c r="J28" s="499">
        <v>0.6645833333333333</v>
      </c>
      <c r="K28" s="499"/>
      <c r="L28" s="499"/>
      <c r="M28" s="499"/>
      <c r="N28" s="500"/>
      <c r="O28" s="354" t="str">
        <f>AG16</f>
        <v>SG Borle</v>
      </c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7" t="s">
        <v>15</v>
      </c>
      <c r="AF28" s="355" t="str">
        <f>AG18</f>
        <v>RC Borken-Hoxfeld II</v>
      </c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6"/>
      <c r="AW28" s="348">
        <v>0</v>
      </c>
      <c r="AX28" s="350"/>
      <c r="AY28" s="7" t="s">
        <v>14</v>
      </c>
      <c r="AZ28" s="350">
        <v>4</v>
      </c>
      <c r="BA28" s="351"/>
      <c r="BB28" s="501"/>
      <c r="BC28" s="502"/>
      <c r="BD28" s="78"/>
      <c r="BE28" s="39"/>
      <c r="BF28" s="40">
        <f t="shared" si="0"/>
        <v>0</v>
      </c>
      <c r="BG28" s="40" t="s">
        <v>14</v>
      </c>
      <c r="BH28" s="40">
        <f t="shared" si="1"/>
        <v>3</v>
      </c>
      <c r="BI28" s="39"/>
      <c r="BJ28" s="83" t="str">
        <f>$AG$16</f>
        <v>SG Borle</v>
      </c>
      <c r="BK28" s="84">
        <f>COUNT($AW$24,$AW$28)</f>
        <v>2</v>
      </c>
      <c r="BL28" s="84">
        <f>SUM($BF$24+$BF$28)</f>
        <v>1</v>
      </c>
      <c r="BM28" s="84">
        <f>SUM($AW$24+$AW$28)</f>
        <v>2</v>
      </c>
      <c r="BN28" s="85" t="s">
        <v>14</v>
      </c>
      <c r="BO28" s="84">
        <f>SUM($AZ$24+$AZ$28)</f>
        <v>6</v>
      </c>
      <c r="BP28" s="86">
        <f t="shared" si="2"/>
        <v>-4</v>
      </c>
      <c r="BQ28" s="77"/>
      <c r="BR28" s="62"/>
      <c r="BS28" s="62"/>
      <c r="BT28" s="36"/>
      <c r="BU28" s="36"/>
      <c r="BV28" s="79"/>
      <c r="BW28" s="79"/>
      <c r="BX28" s="79"/>
      <c r="BY28" s="79"/>
      <c r="BZ28" s="79"/>
      <c r="CA28" s="80"/>
      <c r="CB28" s="80"/>
      <c r="CC28" s="81"/>
      <c r="CD28" s="81"/>
      <c r="CE28" s="81"/>
      <c r="CF28" s="81"/>
    </row>
    <row r="29" spans="2:84" s="3" customFormat="1" ht="18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 s="78"/>
      <c r="BE29" s="36"/>
      <c r="BF29" s="40"/>
      <c r="BG29" s="40"/>
      <c r="BH29" s="40"/>
      <c r="BI29" s="39"/>
      <c r="BJ29" s="35"/>
      <c r="BK29" s="35"/>
      <c r="BL29" s="35"/>
      <c r="BM29" s="77"/>
      <c r="BN29" s="77"/>
      <c r="BO29" s="77"/>
      <c r="BP29" s="77"/>
      <c r="BQ29" s="77"/>
      <c r="BR29" s="62"/>
      <c r="BS29" s="87"/>
      <c r="BT29" s="36"/>
      <c r="BU29" s="36"/>
      <c r="BV29" s="79"/>
      <c r="BW29" s="79"/>
      <c r="BX29" s="79"/>
      <c r="BY29" s="79"/>
      <c r="BZ29" s="79"/>
      <c r="CA29" s="80"/>
      <c r="CB29" s="80"/>
      <c r="CC29" s="81"/>
      <c r="CD29" s="81"/>
      <c r="CE29" s="81"/>
      <c r="CF29" s="81"/>
    </row>
    <row r="30" spans="2:84" s="3" customFormat="1" ht="18" customHeight="1">
      <c r="B30" s="1" t="s">
        <v>51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 s="78"/>
      <c r="BE30" s="36"/>
      <c r="BF30" s="40"/>
      <c r="BG30" s="40"/>
      <c r="BH30" s="40"/>
      <c r="BI30" s="39"/>
      <c r="BJ30" s="39"/>
      <c r="BK30" s="42"/>
      <c r="BL30" s="42"/>
      <c r="BM30" s="41"/>
      <c r="BN30" s="41"/>
      <c r="BO30" s="41"/>
      <c r="BP30" s="41"/>
      <c r="BQ30" s="41"/>
      <c r="BR30" s="78"/>
      <c r="BS30" s="78"/>
      <c r="BT30" s="36"/>
      <c r="BU30" s="36"/>
      <c r="BV30" s="79"/>
      <c r="BW30" s="79"/>
      <c r="BX30" s="79"/>
      <c r="BY30" s="79"/>
      <c r="BZ30" s="79"/>
      <c r="CA30" s="80"/>
      <c r="CB30" s="80"/>
      <c r="CC30" s="81"/>
      <c r="CD30" s="81"/>
      <c r="CE30" s="81"/>
      <c r="CF30" s="81"/>
    </row>
    <row r="31" spans="2:84" s="3" customFormat="1" ht="18" customHeight="1" thickBo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 s="78"/>
      <c r="BE31" s="36"/>
      <c r="BF31" s="88"/>
      <c r="BG31" s="88"/>
      <c r="BH31" s="88"/>
      <c r="BI31" s="36"/>
      <c r="BJ31" s="36"/>
      <c r="BK31" s="89"/>
      <c r="BL31" s="89"/>
      <c r="BM31" s="78"/>
      <c r="BN31" s="78"/>
      <c r="BO31" s="78"/>
      <c r="BP31" s="78"/>
      <c r="BQ31" s="78"/>
      <c r="BR31" s="78"/>
      <c r="BS31" s="78"/>
      <c r="BT31" s="36"/>
      <c r="BU31" s="36"/>
      <c r="BV31" s="79"/>
      <c r="BW31" s="79"/>
      <c r="BX31" s="79"/>
      <c r="BY31" s="79"/>
      <c r="BZ31" s="79"/>
      <c r="CA31" s="80"/>
      <c r="CB31" s="80"/>
      <c r="CC31" s="81"/>
      <c r="CD31" s="81"/>
      <c r="CE31" s="81"/>
      <c r="CF31" s="81"/>
    </row>
    <row r="32" spans="2:84" s="3" customFormat="1" ht="18" customHeight="1" thickBot="1">
      <c r="B32"/>
      <c r="C32"/>
      <c r="D32"/>
      <c r="E32" s="449" t="str">
        <f>B15</f>
        <v>Gruppe A</v>
      </c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7"/>
      <c r="AE32" s="449" t="s">
        <v>23</v>
      </c>
      <c r="AF32" s="346"/>
      <c r="AG32" s="347"/>
      <c r="AH32" s="449" t="s">
        <v>17</v>
      </c>
      <c r="AI32" s="346"/>
      <c r="AJ32" s="347"/>
      <c r="AK32" s="449" t="s">
        <v>18</v>
      </c>
      <c r="AL32" s="346"/>
      <c r="AM32" s="346"/>
      <c r="AN32" s="346"/>
      <c r="AO32" s="347"/>
      <c r="AP32" s="449" t="s">
        <v>19</v>
      </c>
      <c r="AQ32" s="346"/>
      <c r="AR32" s="347"/>
      <c r="AS32"/>
      <c r="AT32"/>
      <c r="AU32"/>
      <c r="AV32"/>
      <c r="AW32"/>
      <c r="AX32"/>
      <c r="AY32"/>
      <c r="AZ32"/>
      <c r="BA32"/>
      <c r="BB32"/>
      <c r="BC32"/>
      <c r="BD32" s="78"/>
      <c r="BE32" s="36"/>
      <c r="BF32" s="88"/>
      <c r="BG32" s="88"/>
      <c r="BH32" s="88"/>
      <c r="BI32" s="36"/>
      <c r="BJ32" s="36"/>
      <c r="BK32" s="89"/>
      <c r="BL32" s="89"/>
      <c r="BM32" s="78"/>
      <c r="BN32" s="78"/>
      <c r="BO32" s="78"/>
      <c r="BP32" s="78"/>
      <c r="BQ32" s="78"/>
      <c r="BR32" s="78"/>
      <c r="BS32" s="78"/>
      <c r="BT32" s="36"/>
      <c r="BU32" s="36"/>
      <c r="BV32" s="79"/>
      <c r="BW32" s="79"/>
      <c r="BX32" s="79"/>
      <c r="BY32" s="79"/>
      <c r="BZ32" s="79"/>
      <c r="CA32" s="80"/>
      <c r="CB32" s="80"/>
      <c r="CC32" s="81"/>
      <c r="CD32" s="81"/>
      <c r="CE32" s="81"/>
      <c r="CF32" s="81"/>
    </row>
    <row r="33" spans="2:84" s="3" customFormat="1" ht="18" customHeight="1">
      <c r="B33"/>
      <c r="C33"/>
      <c r="D33"/>
      <c r="E33" s="488" t="s">
        <v>7</v>
      </c>
      <c r="F33" s="489"/>
      <c r="G33" s="490" t="str">
        <f>$BJ$23</f>
        <v>BSG Foseco</v>
      </c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1"/>
      <c r="AE33" s="492">
        <f>$BK$23</f>
        <v>2</v>
      </c>
      <c r="AF33" s="493"/>
      <c r="AG33" s="494"/>
      <c r="AH33" s="492">
        <f>$BL$23</f>
        <v>6</v>
      </c>
      <c r="AI33" s="493"/>
      <c r="AJ33" s="494"/>
      <c r="AK33" s="489">
        <f>$BM$23</f>
        <v>10</v>
      </c>
      <c r="AL33" s="489"/>
      <c r="AM33" s="90" t="s">
        <v>14</v>
      </c>
      <c r="AN33" s="489">
        <f>$BO$23</f>
        <v>4</v>
      </c>
      <c r="AO33" s="489"/>
      <c r="AP33" s="475">
        <f>$BP$23</f>
        <v>6</v>
      </c>
      <c r="AQ33" s="476"/>
      <c r="AR33" s="477"/>
      <c r="AS33"/>
      <c r="AT33"/>
      <c r="AU33"/>
      <c r="AV33"/>
      <c r="AW33"/>
      <c r="AX33"/>
      <c r="AY33"/>
      <c r="AZ33"/>
      <c r="BA33"/>
      <c r="BB33"/>
      <c r="BC33"/>
      <c r="BD33" s="78"/>
      <c r="BE33" s="36"/>
      <c r="BF33" s="88"/>
      <c r="BG33" s="88"/>
      <c r="BH33" s="88"/>
      <c r="BI33" s="36"/>
      <c r="BJ33" s="36"/>
      <c r="BK33" s="89"/>
      <c r="BL33" s="89"/>
      <c r="BM33" s="91"/>
      <c r="BN33" s="92"/>
      <c r="BO33" s="92"/>
      <c r="BP33" s="92"/>
      <c r="BQ33" s="93"/>
      <c r="BR33" s="92"/>
      <c r="BS33" s="87"/>
      <c r="BT33" s="36"/>
      <c r="BU33" s="36"/>
      <c r="BV33" s="79"/>
      <c r="BW33" s="79"/>
      <c r="BX33" s="79"/>
      <c r="BY33" s="79"/>
      <c r="BZ33" s="79"/>
      <c r="CA33" s="80"/>
      <c r="CB33" s="80"/>
      <c r="CC33" s="81"/>
      <c r="CD33" s="81"/>
      <c r="CE33" s="81"/>
      <c r="CF33" s="81"/>
    </row>
    <row r="34" spans="2:84" s="3" customFormat="1" ht="18" customHeight="1">
      <c r="B34"/>
      <c r="C34"/>
      <c r="D34"/>
      <c r="E34" s="478" t="s">
        <v>8</v>
      </c>
      <c r="F34" s="479"/>
      <c r="G34" s="480" t="str">
        <f>$BJ$24</f>
        <v>SG Achim Lager</v>
      </c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1"/>
      <c r="AE34" s="482">
        <f>$BK$24</f>
        <v>2</v>
      </c>
      <c r="AF34" s="483"/>
      <c r="AG34" s="484"/>
      <c r="AH34" s="482">
        <f>$BL$24</f>
        <v>3</v>
      </c>
      <c r="AI34" s="483"/>
      <c r="AJ34" s="484"/>
      <c r="AK34" s="479">
        <f>$BM$24</f>
        <v>5</v>
      </c>
      <c r="AL34" s="479"/>
      <c r="AM34" s="94" t="s">
        <v>14</v>
      </c>
      <c r="AN34" s="479">
        <f>$BO$24</f>
        <v>6</v>
      </c>
      <c r="AO34" s="479"/>
      <c r="AP34" s="485">
        <f>$BP$24</f>
        <v>-1</v>
      </c>
      <c r="AQ34" s="486"/>
      <c r="AR34" s="487"/>
      <c r="AS34"/>
      <c r="AT34"/>
      <c r="AU34"/>
      <c r="AV34"/>
      <c r="AW34"/>
      <c r="AX34"/>
      <c r="AY34"/>
      <c r="AZ34"/>
      <c r="BA34"/>
      <c r="BB34"/>
      <c r="BC34"/>
      <c r="BD34" s="78"/>
      <c r="BE34" s="36"/>
      <c r="BF34" s="88"/>
      <c r="BG34" s="88"/>
      <c r="BH34" s="88"/>
      <c r="BI34" s="36"/>
      <c r="BJ34" s="36"/>
      <c r="BK34" s="89"/>
      <c r="BL34" s="89"/>
      <c r="BM34" s="95"/>
      <c r="BN34" s="96"/>
      <c r="BO34" s="96"/>
      <c r="BP34" s="97"/>
      <c r="BQ34" s="96"/>
      <c r="BR34" s="98"/>
      <c r="BS34" s="36"/>
      <c r="BT34" s="36"/>
      <c r="BU34" s="36"/>
      <c r="BV34" s="79"/>
      <c r="BW34" s="79"/>
      <c r="BX34" s="79"/>
      <c r="BY34" s="79"/>
      <c r="BZ34" s="79"/>
      <c r="CA34" s="80"/>
      <c r="CB34" s="80"/>
      <c r="CC34" s="81"/>
      <c r="CD34" s="81"/>
      <c r="CE34" s="81"/>
      <c r="CF34" s="81"/>
    </row>
    <row r="35" spans="2:84" s="3" customFormat="1" ht="18" customHeight="1" thickBot="1">
      <c r="B35"/>
      <c r="C35"/>
      <c r="D35"/>
      <c r="E35" s="469" t="s">
        <v>9</v>
      </c>
      <c r="F35" s="468"/>
      <c r="G35" s="470" t="str">
        <f>$BJ$25</f>
        <v>Blau Weiss Marbeck</v>
      </c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1"/>
      <c r="AE35" s="472">
        <f>$BK$25</f>
        <v>2</v>
      </c>
      <c r="AF35" s="473"/>
      <c r="AG35" s="474"/>
      <c r="AH35" s="472">
        <f>$BL$25</f>
        <v>0</v>
      </c>
      <c r="AI35" s="473"/>
      <c r="AJ35" s="474"/>
      <c r="AK35" s="468">
        <f>$BM$25</f>
        <v>2</v>
      </c>
      <c r="AL35" s="468"/>
      <c r="AM35" s="99" t="s">
        <v>14</v>
      </c>
      <c r="AN35" s="468">
        <f>$BO$25</f>
        <v>7</v>
      </c>
      <c r="AO35" s="468"/>
      <c r="AP35" s="465">
        <f>$BP$25</f>
        <v>-5</v>
      </c>
      <c r="AQ35" s="466"/>
      <c r="AR35" s="467"/>
      <c r="AS35"/>
      <c r="AT35"/>
      <c r="AU35"/>
      <c r="AV35"/>
      <c r="AW35"/>
      <c r="AX35"/>
      <c r="AY35"/>
      <c r="AZ35"/>
      <c r="BA35"/>
      <c r="BB35"/>
      <c r="BC35"/>
      <c r="BD35" s="78"/>
      <c r="BE35" s="36"/>
      <c r="BF35" s="88"/>
      <c r="BG35" s="88"/>
      <c r="BH35" s="88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79"/>
      <c r="BW35" s="79"/>
      <c r="BX35" s="79"/>
      <c r="BY35" s="79"/>
      <c r="BZ35" s="79"/>
      <c r="CA35" s="80"/>
      <c r="CB35" s="80"/>
      <c r="CC35" s="81"/>
      <c r="CD35" s="81"/>
      <c r="CE35" s="81"/>
      <c r="CF35" s="81"/>
    </row>
    <row r="36" ht="18" customHeight="1" thickBot="1"/>
    <row r="37" spans="5:44" ht="18" customHeight="1" thickBot="1">
      <c r="E37" s="449" t="str">
        <f>AE15</f>
        <v>Gruppe B</v>
      </c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7"/>
      <c r="AE37" s="449" t="s">
        <v>23</v>
      </c>
      <c r="AF37" s="346"/>
      <c r="AG37" s="347"/>
      <c r="AH37" s="449" t="s">
        <v>17</v>
      </c>
      <c r="AI37" s="346"/>
      <c r="AJ37" s="347"/>
      <c r="AK37" s="449" t="s">
        <v>18</v>
      </c>
      <c r="AL37" s="346"/>
      <c r="AM37" s="346"/>
      <c r="AN37" s="346"/>
      <c r="AO37" s="347"/>
      <c r="AP37" s="449" t="s">
        <v>19</v>
      </c>
      <c r="AQ37" s="346"/>
      <c r="AR37" s="347"/>
    </row>
    <row r="38" spans="5:44" ht="18" customHeight="1">
      <c r="E38" s="488" t="s">
        <v>7</v>
      </c>
      <c r="F38" s="489"/>
      <c r="G38" s="490" t="str">
        <f>$BJ$26</f>
        <v>RC Borken-Hoxfeld II</v>
      </c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1"/>
      <c r="AE38" s="492">
        <f>$BK$26</f>
        <v>2</v>
      </c>
      <c r="AF38" s="493"/>
      <c r="AG38" s="494"/>
      <c r="AH38" s="492">
        <f>$BL$26</f>
        <v>6</v>
      </c>
      <c r="AI38" s="493"/>
      <c r="AJ38" s="494"/>
      <c r="AK38" s="489">
        <f>$BM$26</f>
        <v>6</v>
      </c>
      <c r="AL38" s="489"/>
      <c r="AM38" s="90" t="s">
        <v>14</v>
      </c>
      <c r="AN38" s="489">
        <f>$BO$26</f>
        <v>0</v>
      </c>
      <c r="AO38" s="489"/>
      <c r="AP38" s="475">
        <f>$BP$26</f>
        <v>6</v>
      </c>
      <c r="AQ38" s="476"/>
      <c r="AR38" s="477"/>
    </row>
    <row r="39" spans="5:102" s="8" customFormat="1" ht="18" customHeight="1">
      <c r="E39" s="478" t="s">
        <v>8</v>
      </c>
      <c r="F39" s="479"/>
      <c r="G39" s="480" t="str">
        <f>$BJ$27</f>
        <v>BSG Lebo</v>
      </c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1"/>
      <c r="AE39" s="482">
        <f>$BK$27</f>
        <v>2</v>
      </c>
      <c r="AF39" s="483"/>
      <c r="AG39" s="484"/>
      <c r="AH39" s="482">
        <f>$BL$27</f>
        <v>1</v>
      </c>
      <c r="AI39" s="483"/>
      <c r="AJ39" s="484"/>
      <c r="AK39" s="479">
        <f>$BM$27</f>
        <v>2</v>
      </c>
      <c r="AL39" s="479"/>
      <c r="AM39" s="94" t="s">
        <v>14</v>
      </c>
      <c r="AN39" s="479">
        <f>$BO$27</f>
        <v>4</v>
      </c>
      <c r="AO39" s="479"/>
      <c r="AP39" s="485">
        <f>$BP$27</f>
        <v>-2</v>
      </c>
      <c r="AQ39" s="486"/>
      <c r="AR39" s="487"/>
      <c r="BD39" s="100"/>
      <c r="BE39" s="46"/>
      <c r="BF39" s="46"/>
      <c r="BG39" s="46"/>
      <c r="BH39" s="46"/>
      <c r="BI39" s="46"/>
      <c r="BJ39" s="46"/>
      <c r="BK39" s="46"/>
      <c r="BL39" s="46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102"/>
      <c r="BX39" s="102"/>
      <c r="BY39" s="102"/>
      <c r="BZ39" s="102"/>
      <c r="CA39" s="103"/>
      <c r="CB39" s="103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</row>
    <row r="40" spans="5:44" ht="18" customHeight="1" thickBot="1">
      <c r="E40" s="469" t="s">
        <v>9</v>
      </c>
      <c r="F40" s="468"/>
      <c r="G40" s="470" t="str">
        <f>$BJ$28</f>
        <v>SG Borle</v>
      </c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1"/>
      <c r="AE40" s="472">
        <f>$BK$28</f>
        <v>2</v>
      </c>
      <c r="AF40" s="473"/>
      <c r="AG40" s="474"/>
      <c r="AH40" s="472">
        <f>$BL$28</f>
        <v>1</v>
      </c>
      <c r="AI40" s="473"/>
      <c r="AJ40" s="474"/>
      <c r="AK40" s="468">
        <f>$BM$28</f>
        <v>2</v>
      </c>
      <c r="AL40" s="468"/>
      <c r="AM40" s="99" t="s">
        <v>14</v>
      </c>
      <c r="AN40" s="468">
        <f>$BO$28</f>
        <v>6</v>
      </c>
      <c r="AO40" s="468"/>
      <c r="AP40" s="465">
        <f>$BP$28</f>
        <v>-4</v>
      </c>
      <c r="AQ40" s="466"/>
      <c r="AR40" s="467"/>
    </row>
    <row r="41" ht="18" customHeight="1"/>
    <row r="42" ht="18" customHeight="1" hidden="1" outlineLevel="1"/>
    <row r="43" ht="12.75" hidden="1" outlineLevel="1"/>
    <row r="44" spans="2:55" ht="33" hidden="1" outlineLevel="1">
      <c r="B44" s="406" t="str">
        <f>$A$2</f>
        <v>Betriebssport-Kreisverband Borken e.V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</row>
    <row r="45" spans="2:55" ht="27" hidden="1" outlineLevel="1">
      <c r="B45" s="407">
        <f>$A$3</f>
        <v>0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</row>
    <row r="46" ht="12.75" hidden="1" outlineLevel="1"/>
    <row r="47" ht="12.75" hidden="1" outlineLevel="1">
      <c r="B47" s="1" t="s">
        <v>52</v>
      </c>
    </row>
    <row r="48" ht="12.75" hidden="1" outlineLevel="1"/>
    <row r="49" spans="1:56" ht="15.75" hidden="1" outlineLevel="1">
      <c r="A49" s="2"/>
      <c r="B49" s="2"/>
      <c r="C49" s="2"/>
      <c r="D49" s="2"/>
      <c r="E49" s="2"/>
      <c r="F49" s="2"/>
      <c r="G49" s="75" t="s">
        <v>0</v>
      </c>
      <c r="H49" s="410">
        <f>J28+$U$10*$X$10+$AL$10+$X$10</f>
        <v>0.6819444444444444</v>
      </c>
      <c r="I49" s="410"/>
      <c r="J49" s="410"/>
      <c r="K49" s="410"/>
      <c r="L49" s="410"/>
      <c r="M49" s="76" t="s">
        <v>1</v>
      </c>
      <c r="N49" s="2"/>
      <c r="O49" s="2"/>
      <c r="P49" s="2"/>
      <c r="Q49" s="2"/>
      <c r="R49" s="2"/>
      <c r="S49" s="2"/>
      <c r="T49" s="75" t="s">
        <v>2</v>
      </c>
      <c r="U49" s="411">
        <v>1</v>
      </c>
      <c r="V49" s="411"/>
      <c r="W49" s="13" t="s">
        <v>22</v>
      </c>
      <c r="X49" s="404">
        <v>0.010416666666666666</v>
      </c>
      <c r="Y49" s="404"/>
      <c r="Z49" s="404"/>
      <c r="AA49" s="404"/>
      <c r="AB49" s="404"/>
      <c r="AC49" s="76" t="s">
        <v>4</v>
      </c>
      <c r="AD49" s="2"/>
      <c r="AE49" s="2"/>
      <c r="AF49" s="2"/>
      <c r="AG49" s="2"/>
      <c r="AH49" s="2"/>
      <c r="AI49" s="2"/>
      <c r="AJ49" s="2"/>
      <c r="AK49" s="75" t="s">
        <v>5</v>
      </c>
      <c r="AL49" s="404">
        <v>0.003472222222222222</v>
      </c>
      <c r="AM49" s="404"/>
      <c r="AN49" s="404"/>
      <c r="AO49" s="404"/>
      <c r="AP49" s="404"/>
      <c r="AQ49" s="76" t="s">
        <v>4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52"/>
    </row>
    <row r="50" spans="1:56" ht="9.75" customHeight="1" hidden="1" outlineLevel="1" thickBot="1">
      <c r="A50" s="2"/>
      <c r="B50" s="2"/>
      <c r="C50" s="2"/>
      <c r="D50" s="2"/>
      <c r="E50" s="2"/>
      <c r="F50" s="2"/>
      <c r="G50" s="75"/>
      <c r="H50" s="105"/>
      <c r="I50" s="105"/>
      <c r="J50" s="105"/>
      <c r="K50" s="105"/>
      <c r="L50" s="105"/>
      <c r="M50" s="76"/>
      <c r="N50" s="2"/>
      <c r="O50" s="2"/>
      <c r="P50" s="2"/>
      <c r="Q50" s="2"/>
      <c r="R50" s="2"/>
      <c r="S50" s="2"/>
      <c r="T50" s="75"/>
      <c r="U50" s="106"/>
      <c r="V50" s="106"/>
      <c r="W50" s="106"/>
      <c r="X50" s="107"/>
      <c r="Y50" s="107"/>
      <c r="Z50" s="107"/>
      <c r="AA50" s="107"/>
      <c r="AB50" s="107"/>
      <c r="AC50" s="76"/>
      <c r="AD50" s="2"/>
      <c r="AE50" s="2"/>
      <c r="AF50" s="2"/>
      <c r="AG50" s="2"/>
      <c r="AH50" s="2"/>
      <c r="AI50" s="2"/>
      <c r="AJ50" s="2"/>
      <c r="AK50" s="75"/>
      <c r="AL50" s="107"/>
      <c r="AM50" s="107"/>
      <c r="AN50" s="107"/>
      <c r="AO50" s="107"/>
      <c r="AP50" s="107"/>
      <c r="AQ50" s="76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52"/>
    </row>
    <row r="51" spans="1:56" ht="18.75" customHeight="1" hidden="1" outlineLevel="1" thickBot="1">
      <c r="A51" s="2"/>
      <c r="B51" s="450" t="s">
        <v>12</v>
      </c>
      <c r="C51" s="451"/>
      <c r="D51" s="452" t="s">
        <v>48</v>
      </c>
      <c r="E51" s="453"/>
      <c r="F51" s="453"/>
      <c r="G51" s="453"/>
      <c r="H51" s="453"/>
      <c r="I51" s="454"/>
      <c r="J51" s="345" t="s">
        <v>13</v>
      </c>
      <c r="K51" s="346"/>
      <c r="L51" s="346"/>
      <c r="M51" s="346"/>
      <c r="N51" s="368"/>
      <c r="O51" s="345" t="s">
        <v>53</v>
      </c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68"/>
      <c r="AW51" s="449" t="s">
        <v>16</v>
      </c>
      <c r="AX51" s="346"/>
      <c r="AY51" s="346"/>
      <c r="AZ51" s="346"/>
      <c r="BA51" s="346"/>
      <c r="BB51" s="433"/>
      <c r="BC51" s="434"/>
      <c r="BD51" s="52"/>
    </row>
    <row r="52" spans="1:56" ht="18" customHeight="1" hidden="1" outlineLevel="1">
      <c r="A52" s="2"/>
      <c r="B52" s="455">
        <v>7</v>
      </c>
      <c r="C52" s="443"/>
      <c r="D52" s="455">
        <v>1</v>
      </c>
      <c r="E52" s="443"/>
      <c r="F52" s="443"/>
      <c r="G52" s="443"/>
      <c r="H52" s="443"/>
      <c r="I52" s="444"/>
      <c r="J52" s="457">
        <f>$H$49</f>
        <v>0.6819444444444444</v>
      </c>
      <c r="K52" s="458"/>
      <c r="L52" s="458"/>
      <c r="M52" s="458"/>
      <c r="N52" s="459"/>
      <c r="O52" s="463" t="str">
        <f>$G$35</f>
        <v>Blau Weiss Marbeck</v>
      </c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11" t="s">
        <v>15</v>
      </c>
      <c r="AF52" s="435" t="str">
        <f>$G$40</f>
        <v>SG Borle</v>
      </c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6"/>
      <c r="AW52" s="437"/>
      <c r="AX52" s="438"/>
      <c r="AY52" s="438" t="s">
        <v>14</v>
      </c>
      <c r="AZ52" s="438"/>
      <c r="BA52" s="441"/>
      <c r="BB52" s="443"/>
      <c r="BC52" s="444"/>
      <c r="BD52" s="52"/>
    </row>
    <row r="53" spans="1:56" ht="11.25" customHeight="1" hidden="1" outlineLevel="1" thickBot="1">
      <c r="A53" s="2"/>
      <c r="B53" s="456"/>
      <c r="C53" s="445"/>
      <c r="D53" s="456"/>
      <c r="E53" s="445"/>
      <c r="F53" s="445"/>
      <c r="G53" s="445"/>
      <c r="H53" s="445"/>
      <c r="I53" s="446"/>
      <c r="J53" s="460"/>
      <c r="K53" s="461"/>
      <c r="L53" s="461"/>
      <c r="M53" s="461"/>
      <c r="N53" s="462"/>
      <c r="O53" s="464" t="s">
        <v>54</v>
      </c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108"/>
      <c r="AF53" s="447" t="s">
        <v>55</v>
      </c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8"/>
      <c r="AW53" s="439"/>
      <c r="AX53" s="440"/>
      <c r="AY53" s="440"/>
      <c r="AZ53" s="440"/>
      <c r="BA53" s="442"/>
      <c r="BB53" s="445"/>
      <c r="BC53" s="446"/>
      <c r="BD53" s="52"/>
    </row>
    <row r="54" ht="6" customHeight="1" hidden="1" outlineLevel="1"/>
    <row r="55" ht="3.75" customHeight="1" hidden="1" outlineLevel="1" thickBot="1"/>
    <row r="56" spans="2:55" ht="19.5" customHeight="1" hidden="1" outlineLevel="1" thickBot="1">
      <c r="B56" s="450" t="s">
        <v>12</v>
      </c>
      <c r="C56" s="451"/>
      <c r="D56" s="452" t="s">
        <v>48</v>
      </c>
      <c r="E56" s="453"/>
      <c r="F56" s="453"/>
      <c r="G56" s="453"/>
      <c r="H56" s="453"/>
      <c r="I56" s="454"/>
      <c r="J56" s="345" t="s">
        <v>13</v>
      </c>
      <c r="K56" s="346"/>
      <c r="L56" s="346"/>
      <c r="M56" s="346"/>
      <c r="N56" s="368"/>
      <c r="O56" s="345" t="s">
        <v>56</v>
      </c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68"/>
      <c r="AW56" s="449" t="s">
        <v>16</v>
      </c>
      <c r="AX56" s="346"/>
      <c r="AY56" s="346"/>
      <c r="AZ56" s="346"/>
      <c r="BA56" s="346"/>
      <c r="BB56" s="433"/>
      <c r="BC56" s="434"/>
    </row>
    <row r="57" spans="2:55" ht="18" customHeight="1" hidden="1" outlineLevel="1">
      <c r="B57" s="455">
        <v>8</v>
      </c>
      <c r="C57" s="443"/>
      <c r="D57" s="455">
        <v>1</v>
      </c>
      <c r="E57" s="443"/>
      <c r="F57" s="443"/>
      <c r="G57" s="443"/>
      <c r="H57" s="443"/>
      <c r="I57" s="444"/>
      <c r="J57" s="457">
        <f>$H$49+$U$49*$X$49+$AL$49</f>
        <v>0.6958333333333332</v>
      </c>
      <c r="K57" s="458"/>
      <c r="L57" s="458"/>
      <c r="M57" s="458"/>
      <c r="N57" s="459"/>
      <c r="O57" s="463" t="str">
        <f>$G$34</f>
        <v>SG Achim Lager</v>
      </c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11" t="s">
        <v>15</v>
      </c>
      <c r="AF57" s="435" t="str">
        <f>$G$39</f>
        <v>BSG Lebo</v>
      </c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6"/>
      <c r="AW57" s="437"/>
      <c r="AX57" s="438"/>
      <c r="AY57" s="438" t="s">
        <v>14</v>
      </c>
      <c r="AZ57" s="438"/>
      <c r="BA57" s="441"/>
      <c r="BB57" s="443"/>
      <c r="BC57" s="444"/>
    </row>
    <row r="58" spans="2:55" ht="12" customHeight="1" hidden="1" outlineLevel="1" thickBot="1">
      <c r="B58" s="456"/>
      <c r="C58" s="445"/>
      <c r="D58" s="456"/>
      <c r="E58" s="445"/>
      <c r="F58" s="445"/>
      <c r="G58" s="445"/>
      <c r="H58" s="445"/>
      <c r="I58" s="446"/>
      <c r="J58" s="460"/>
      <c r="K58" s="461"/>
      <c r="L58" s="461"/>
      <c r="M58" s="461"/>
      <c r="N58" s="462"/>
      <c r="O58" s="464" t="s">
        <v>54</v>
      </c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108"/>
      <c r="AF58" s="447" t="s">
        <v>55</v>
      </c>
      <c r="AG58" s="447"/>
      <c r="AH58" s="447"/>
      <c r="AI58" s="447"/>
      <c r="AJ58" s="447"/>
      <c r="AK58" s="447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8"/>
      <c r="AW58" s="439"/>
      <c r="AX58" s="440"/>
      <c r="AY58" s="440"/>
      <c r="AZ58" s="440"/>
      <c r="BA58" s="442"/>
      <c r="BB58" s="445"/>
      <c r="BC58" s="446"/>
    </row>
    <row r="59" ht="3.75" customHeight="1" hidden="1" outlineLevel="1" thickBot="1"/>
    <row r="60" spans="2:55" ht="19.5" customHeight="1" hidden="1" outlineLevel="1" thickBot="1">
      <c r="B60" s="450" t="s">
        <v>12</v>
      </c>
      <c r="C60" s="451"/>
      <c r="D60" s="452" t="s">
        <v>48</v>
      </c>
      <c r="E60" s="453"/>
      <c r="F60" s="453"/>
      <c r="G60" s="453"/>
      <c r="H60" s="453"/>
      <c r="I60" s="454"/>
      <c r="J60" s="345" t="s">
        <v>13</v>
      </c>
      <c r="K60" s="346"/>
      <c r="L60" s="346"/>
      <c r="M60" s="346"/>
      <c r="N60" s="368"/>
      <c r="O60" s="345" t="s">
        <v>57</v>
      </c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68"/>
      <c r="AW60" s="449" t="s">
        <v>16</v>
      </c>
      <c r="AX60" s="346"/>
      <c r="AY60" s="346"/>
      <c r="AZ60" s="346"/>
      <c r="BA60" s="346"/>
      <c r="BB60" s="433"/>
      <c r="BC60" s="434"/>
    </row>
    <row r="61" spans="2:55" ht="18" customHeight="1" hidden="1" outlineLevel="1">
      <c r="B61" s="455">
        <v>9</v>
      </c>
      <c r="C61" s="443"/>
      <c r="D61" s="455">
        <v>1</v>
      </c>
      <c r="E61" s="443"/>
      <c r="F61" s="443"/>
      <c r="G61" s="443"/>
      <c r="H61" s="443"/>
      <c r="I61" s="444"/>
      <c r="J61" s="457">
        <f>$J$57+$U$49*$X$49+$AL$49</f>
        <v>0.709722222222222</v>
      </c>
      <c r="K61" s="458"/>
      <c r="L61" s="458"/>
      <c r="M61" s="458"/>
      <c r="N61" s="459"/>
      <c r="O61" s="463" t="str">
        <f>$G$33</f>
        <v>BSG Foseco</v>
      </c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11" t="s">
        <v>15</v>
      </c>
      <c r="AF61" s="435" t="str">
        <f>$G$38</f>
        <v>RC Borken-Hoxfeld II</v>
      </c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6"/>
      <c r="AW61" s="437"/>
      <c r="AX61" s="438"/>
      <c r="AY61" s="438" t="s">
        <v>14</v>
      </c>
      <c r="AZ61" s="438"/>
      <c r="BA61" s="441"/>
      <c r="BB61" s="443"/>
      <c r="BC61" s="444"/>
    </row>
    <row r="62" spans="2:86" ht="12" customHeight="1" hidden="1" outlineLevel="1" thickBot="1">
      <c r="B62" s="456"/>
      <c r="C62" s="445"/>
      <c r="D62" s="456"/>
      <c r="E62" s="445"/>
      <c r="F62" s="445"/>
      <c r="G62" s="445"/>
      <c r="H62" s="445"/>
      <c r="I62" s="446"/>
      <c r="J62" s="460"/>
      <c r="K62" s="461"/>
      <c r="L62" s="461"/>
      <c r="M62" s="461"/>
      <c r="N62" s="462"/>
      <c r="O62" s="464" t="s">
        <v>58</v>
      </c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108"/>
      <c r="AF62" s="447" t="s">
        <v>59</v>
      </c>
      <c r="AG62" s="447"/>
      <c r="AH62" s="447"/>
      <c r="AI62" s="447"/>
      <c r="AJ62" s="447"/>
      <c r="AK62" s="447"/>
      <c r="AL62" s="447"/>
      <c r="AM62" s="447"/>
      <c r="AN62" s="447"/>
      <c r="AO62" s="447"/>
      <c r="AP62" s="447"/>
      <c r="AQ62" s="447"/>
      <c r="AR62" s="447"/>
      <c r="AS62" s="447"/>
      <c r="AT62" s="447"/>
      <c r="AU62" s="447"/>
      <c r="AV62" s="448"/>
      <c r="AW62" s="439"/>
      <c r="AX62" s="440"/>
      <c r="AY62" s="440"/>
      <c r="AZ62" s="440"/>
      <c r="BA62" s="442"/>
      <c r="BB62" s="445"/>
      <c r="BC62" s="446"/>
      <c r="BZ62" s="62"/>
      <c r="CA62" s="109"/>
      <c r="CB62" s="109"/>
      <c r="CC62" s="110"/>
      <c r="CD62" s="110"/>
      <c r="CE62" s="110"/>
      <c r="CF62" s="110"/>
      <c r="CG62" s="111"/>
      <c r="CH62" s="111"/>
    </row>
    <row r="63" spans="78:86" ht="3.75" customHeight="1" hidden="1" outlineLevel="1">
      <c r="BZ63" s="62"/>
      <c r="CA63" s="109"/>
      <c r="CB63" s="109"/>
      <c r="CC63" s="110"/>
      <c r="CD63" s="110"/>
      <c r="CE63" s="110"/>
      <c r="CF63" s="110"/>
      <c r="CG63" s="111"/>
      <c r="CH63" s="111"/>
    </row>
    <row r="64" spans="57:73" ht="12.75" hidden="1" outlineLevel="1">
      <c r="BE64" s="47"/>
      <c r="BF64" s="47"/>
      <c r="BG64" s="47"/>
      <c r="BH64" s="47"/>
      <c r="BI64" s="47"/>
      <c r="BJ64" s="47"/>
      <c r="BK64" s="47"/>
      <c r="BL64" s="47"/>
      <c r="BM64" s="112"/>
      <c r="BN64" s="112"/>
      <c r="BO64" s="112"/>
      <c r="BP64" s="112"/>
      <c r="BQ64" s="112"/>
      <c r="BR64" s="112"/>
      <c r="BS64" s="112"/>
      <c r="BT64" s="112"/>
      <c r="BU64" s="112"/>
    </row>
    <row r="65" spans="2:73" ht="12.75" hidden="1" outlineLevel="1">
      <c r="B65" s="1" t="s">
        <v>60</v>
      </c>
      <c r="BE65" s="47"/>
      <c r="BF65" s="47"/>
      <c r="BG65" s="47"/>
      <c r="BH65" s="47"/>
      <c r="BI65" s="47"/>
      <c r="BJ65" s="47"/>
      <c r="BK65" s="47"/>
      <c r="BL65" s="47"/>
      <c r="BM65" s="112"/>
      <c r="BN65" s="112"/>
      <c r="BO65" s="112"/>
      <c r="BP65" s="112"/>
      <c r="BQ65" s="112"/>
      <c r="BR65" s="112"/>
      <c r="BS65" s="112"/>
      <c r="BT65" s="112"/>
      <c r="BU65" s="112"/>
    </row>
    <row r="66" ht="12.75" hidden="1" outlineLevel="1"/>
    <row r="67" spans="9:48" ht="25.5" customHeight="1" hidden="1" outlineLevel="1">
      <c r="I67" s="429" t="s">
        <v>7</v>
      </c>
      <c r="J67" s="430"/>
      <c r="K67" s="430"/>
      <c r="L67" s="113"/>
      <c r="M67" s="431" t="str">
        <f>IF(ISBLANK($AZ$61)," ",IF($AW$61&gt;$AZ$61,$O$61,IF($AZ$61&gt;$AW$61,$AF$61)))</f>
        <v> </v>
      </c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2"/>
    </row>
    <row r="68" spans="9:48" ht="25.5" customHeight="1" hidden="1" outlineLevel="1">
      <c r="I68" s="421" t="s">
        <v>8</v>
      </c>
      <c r="J68" s="422"/>
      <c r="K68" s="422"/>
      <c r="L68" s="114"/>
      <c r="M68" s="423" t="str">
        <f>IF(ISBLANK($AZ$61)," ",IF($AW$61&lt;$AZ$61,$O$61,IF($AZ$61&lt;$AW$61,$AF$61)))</f>
        <v> </v>
      </c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3"/>
      <c r="AO68" s="423"/>
      <c r="AP68" s="423"/>
      <c r="AQ68" s="423"/>
      <c r="AR68" s="423"/>
      <c r="AS68" s="423"/>
      <c r="AT68" s="423"/>
      <c r="AU68" s="423"/>
      <c r="AV68" s="424"/>
    </row>
    <row r="69" spans="9:48" ht="25.5" customHeight="1" hidden="1" outlineLevel="1">
      <c r="I69" s="417" t="s">
        <v>9</v>
      </c>
      <c r="J69" s="418"/>
      <c r="K69" s="418"/>
      <c r="L69" s="115"/>
      <c r="M69" s="419" t="str">
        <f>IF(ISBLANK($AZ$57)," ",IF($AW$57&gt;$AZ$57,$O$57,IF($AZ$57&gt;$AW$57,$AF$57)))</f>
        <v> </v>
      </c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20"/>
    </row>
    <row r="70" spans="9:48" ht="25.5" customHeight="1" hidden="1" outlineLevel="1">
      <c r="I70" s="421" t="s">
        <v>10</v>
      </c>
      <c r="J70" s="422"/>
      <c r="K70" s="422"/>
      <c r="L70" s="114"/>
      <c r="M70" s="423" t="str">
        <f>IF(ISBLANK($AZ$57)," ",IF($AW$57&lt;$AZ$57,$O$57,IF($AZ$57&lt;$AW$57,$AF$57)))</f>
        <v> </v>
      </c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4"/>
    </row>
    <row r="71" spans="9:102" ht="25.5" customHeight="1" hidden="1" outlineLevel="1">
      <c r="I71" s="425" t="s">
        <v>11</v>
      </c>
      <c r="J71" s="426"/>
      <c r="K71" s="426"/>
      <c r="L71" s="115"/>
      <c r="M71" s="427" t="str">
        <f>IF(ISBLANK($AZ$52)," ",IF($AW$52&gt;$AZ$52,$O$52,IF($AZ$52&gt;$AW$52,$AF$52)))</f>
        <v> </v>
      </c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8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9:102" ht="25.5" customHeight="1" hidden="1" outlineLevel="1" thickBot="1">
      <c r="I72" s="413" t="s">
        <v>61</v>
      </c>
      <c r="J72" s="414"/>
      <c r="K72" s="414"/>
      <c r="L72" s="116"/>
      <c r="M72" s="415" t="str">
        <f>IF(ISBLANK($AZ$52)," ",IF($AW$52&lt;$AZ$52,$O$52,IF($AZ$52&lt;$AW$52,$AF$52)))</f>
        <v> </v>
      </c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415"/>
      <c r="AT72" s="415"/>
      <c r="AU72" s="415"/>
      <c r="AV72" s="416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ht="12.75" hidden="1" outlineLevel="1"/>
    <row r="74" ht="12.75" collapsed="1"/>
    <row r="95" ht="12.75">
      <c r="E95">
        <f>-E130</f>
        <v>0</v>
      </c>
    </row>
  </sheetData>
  <sheetProtection/>
  <mergeCells count="213">
    <mergeCell ref="AL10:AP10"/>
    <mergeCell ref="AG16:BA16"/>
    <mergeCell ref="BB16:BC16"/>
    <mergeCell ref="A2:AP2"/>
    <mergeCell ref="A3:AP3"/>
    <mergeCell ref="A4:AP4"/>
    <mergeCell ref="K6:AF6"/>
    <mergeCell ref="B8:AM8"/>
    <mergeCell ref="H10:L10"/>
    <mergeCell ref="U10:V10"/>
    <mergeCell ref="X10:AB10"/>
    <mergeCell ref="B16:C16"/>
    <mergeCell ref="D16:X16"/>
    <mergeCell ref="Y16:Z16"/>
    <mergeCell ref="B15:X15"/>
    <mergeCell ref="Y15:Z15"/>
    <mergeCell ref="B17:C17"/>
    <mergeCell ref="D17:X17"/>
    <mergeCell ref="B18:C18"/>
    <mergeCell ref="AE16:AF16"/>
    <mergeCell ref="D18:X18"/>
    <mergeCell ref="Y18:Z18"/>
    <mergeCell ref="AE18:AF18"/>
    <mergeCell ref="Y17:Z17"/>
    <mergeCell ref="AE17:AF17"/>
    <mergeCell ref="BB15:BC15"/>
    <mergeCell ref="AG18:BA18"/>
    <mergeCell ref="BB18:BC18"/>
    <mergeCell ref="AG17:BA17"/>
    <mergeCell ref="BB17:BC17"/>
    <mergeCell ref="D22:F22"/>
    <mergeCell ref="G22:I22"/>
    <mergeCell ref="J22:N22"/>
    <mergeCell ref="AW22:BA22"/>
    <mergeCell ref="BB22:BC22"/>
    <mergeCell ref="AE15:BA15"/>
    <mergeCell ref="G23:I23"/>
    <mergeCell ref="J23:N23"/>
    <mergeCell ref="O22:AV22"/>
    <mergeCell ref="AF23:AV23"/>
    <mergeCell ref="AW23:AX23"/>
    <mergeCell ref="BB23:BC23"/>
    <mergeCell ref="AZ23:BA23"/>
    <mergeCell ref="B22:C22"/>
    <mergeCell ref="G24:I24"/>
    <mergeCell ref="J24:N24"/>
    <mergeCell ref="O24:AD24"/>
    <mergeCell ref="D24:F24"/>
    <mergeCell ref="O23:AD23"/>
    <mergeCell ref="B23:C23"/>
    <mergeCell ref="D23:F23"/>
    <mergeCell ref="B25:C25"/>
    <mergeCell ref="D25:F25"/>
    <mergeCell ref="G25:I25"/>
    <mergeCell ref="J25:N25"/>
    <mergeCell ref="B24:C24"/>
    <mergeCell ref="BB25:BC25"/>
    <mergeCell ref="AW26:AX26"/>
    <mergeCell ref="AZ26:BA26"/>
    <mergeCell ref="BB24:BC24"/>
    <mergeCell ref="AW25:AX25"/>
    <mergeCell ref="BB26:BC26"/>
    <mergeCell ref="O25:AD25"/>
    <mergeCell ref="AF25:AV25"/>
    <mergeCell ref="AZ24:BA24"/>
    <mergeCell ref="AZ25:BA25"/>
    <mergeCell ref="AF24:AV24"/>
    <mergeCell ref="AW24:AX24"/>
    <mergeCell ref="B27:C27"/>
    <mergeCell ref="D27:F27"/>
    <mergeCell ref="G27:I27"/>
    <mergeCell ref="J27:N27"/>
    <mergeCell ref="O27:AD27"/>
    <mergeCell ref="AF27:AV27"/>
    <mergeCell ref="AW27:AX27"/>
    <mergeCell ref="D26:F26"/>
    <mergeCell ref="G26:I26"/>
    <mergeCell ref="AZ27:BA27"/>
    <mergeCell ref="B26:C26"/>
    <mergeCell ref="AH32:AJ32"/>
    <mergeCell ref="AK32:AO32"/>
    <mergeCell ref="AP32:AR32"/>
    <mergeCell ref="E32:AD32"/>
    <mergeCell ref="AE32:AG32"/>
    <mergeCell ref="AF26:AV26"/>
    <mergeCell ref="J26:N26"/>
    <mergeCell ref="O26:AD26"/>
    <mergeCell ref="BB27:BC27"/>
    <mergeCell ref="B28:C28"/>
    <mergeCell ref="D28:F28"/>
    <mergeCell ref="G28:I28"/>
    <mergeCell ref="J28:N28"/>
    <mergeCell ref="AW28:AX28"/>
    <mergeCell ref="AZ28:BA28"/>
    <mergeCell ref="BB28:BC28"/>
    <mergeCell ref="O28:AD28"/>
    <mergeCell ref="AF28:AV28"/>
    <mergeCell ref="AH34:AJ34"/>
    <mergeCell ref="AK34:AL34"/>
    <mergeCell ref="AN34:AO34"/>
    <mergeCell ref="AP34:AR34"/>
    <mergeCell ref="AK33:AL33"/>
    <mergeCell ref="AN33:AO33"/>
    <mergeCell ref="AH33:AJ33"/>
    <mergeCell ref="AP33:AR33"/>
    <mergeCell ref="E33:F33"/>
    <mergeCell ref="E35:F35"/>
    <mergeCell ref="G35:AD35"/>
    <mergeCell ref="AE35:AG35"/>
    <mergeCell ref="E34:F34"/>
    <mergeCell ref="G34:AD34"/>
    <mergeCell ref="AE34:AG34"/>
    <mergeCell ref="G33:AD33"/>
    <mergeCell ref="AE33:AG33"/>
    <mergeCell ref="AP37:AR37"/>
    <mergeCell ref="AH35:AJ35"/>
    <mergeCell ref="AK35:AL35"/>
    <mergeCell ref="AN35:AO35"/>
    <mergeCell ref="AE38:AG38"/>
    <mergeCell ref="AH38:AJ38"/>
    <mergeCell ref="AK38:AL38"/>
    <mergeCell ref="AN38:AO38"/>
    <mergeCell ref="AK39:AL39"/>
    <mergeCell ref="AN39:AO39"/>
    <mergeCell ref="AP39:AR39"/>
    <mergeCell ref="E38:F38"/>
    <mergeCell ref="G38:AD38"/>
    <mergeCell ref="AP35:AR35"/>
    <mergeCell ref="E37:AD37"/>
    <mergeCell ref="AE37:AG37"/>
    <mergeCell ref="AH37:AJ37"/>
    <mergeCell ref="AK37:AO37"/>
    <mergeCell ref="AW51:BA51"/>
    <mergeCell ref="E40:F40"/>
    <mergeCell ref="G40:AD40"/>
    <mergeCell ref="AE40:AG40"/>
    <mergeCell ref="AH40:AJ40"/>
    <mergeCell ref="AP38:AR38"/>
    <mergeCell ref="E39:F39"/>
    <mergeCell ref="G39:AD39"/>
    <mergeCell ref="AE39:AG39"/>
    <mergeCell ref="AH39:AJ39"/>
    <mergeCell ref="X49:AB49"/>
    <mergeCell ref="AL49:AP49"/>
    <mergeCell ref="B51:C51"/>
    <mergeCell ref="D51:I51"/>
    <mergeCell ref="AK40:AL40"/>
    <mergeCell ref="AN40:AO40"/>
    <mergeCell ref="O51:AV51"/>
    <mergeCell ref="J51:N51"/>
    <mergeCell ref="B52:C53"/>
    <mergeCell ref="D52:I53"/>
    <mergeCell ref="J52:N53"/>
    <mergeCell ref="BB51:BC51"/>
    <mergeCell ref="AP40:AR40"/>
    <mergeCell ref="B44:BC44"/>
    <mergeCell ref="B45:BC45"/>
    <mergeCell ref="H49:L49"/>
    <mergeCell ref="U49:V49"/>
    <mergeCell ref="B56:C56"/>
    <mergeCell ref="D56:I56"/>
    <mergeCell ref="J56:N56"/>
    <mergeCell ref="AW52:AX53"/>
    <mergeCell ref="O52:AD52"/>
    <mergeCell ref="O56:AV56"/>
    <mergeCell ref="AF52:AV52"/>
    <mergeCell ref="AZ52:BA53"/>
    <mergeCell ref="AY52:AY53"/>
    <mergeCell ref="BB57:BC58"/>
    <mergeCell ref="B57:C58"/>
    <mergeCell ref="D57:I58"/>
    <mergeCell ref="J57:N58"/>
    <mergeCell ref="O57:AD57"/>
    <mergeCell ref="O58:AD58"/>
    <mergeCell ref="AZ57:BA58"/>
    <mergeCell ref="J61:N62"/>
    <mergeCell ref="O61:AD61"/>
    <mergeCell ref="O62:AD62"/>
    <mergeCell ref="AW57:AX58"/>
    <mergeCell ref="J60:N60"/>
    <mergeCell ref="BB52:BC53"/>
    <mergeCell ref="O53:AD53"/>
    <mergeCell ref="AF53:AV53"/>
    <mergeCell ref="BB56:BC56"/>
    <mergeCell ref="AW56:BA56"/>
    <mergeCell ref="AF62:AV62"/>
    <mergeCell ref="O60:AV60"/>
    <mergeCell ref="AF57:AV57"/>
    <mergeCell ref="AW60:BA60"/>
    <mergeCell ref="AF58:AV58"/>
    <mergeCell ref="B60:C60"/>
    <mergeCell ref="D60:I60"/>
    <mergeCell ref="AY57:AY58"/>
    <mergeCell ref="B61:C62"/>
    <mergeCell ref="D61:I62"/>
    <mergeCell ref="I67:K67"/>
    <mergeCell ref="M67:AV67"/>
    <mergeCell ref="I68:K68"/>
    <mergeCell ref="M68:AV68"/>
    <mergeCell ref="BB60:BC60"/>
    <mergeCell ref="AF61:AV61"/>
    <mergeCell ref="AW61:AX62"/>
    <mergeCell ref="AY61:AY62"/>
    <mergeCell ref="AZ61:BA62"/>
    <mergeCell ref="BB61:BC62"/>
    <mergeCell ref="I72:K72"/>
    <mergeCell ref="M72:AV72"/>
    <mergeCell ref="I69:K69"/>
    <mergeCell ref="M69:AV69"/>
    <mergeCell ref="I70:K70"/>
    <mergeCell ref="M70:AV70"/>
    <mergeCell ref="I71:K71"/>
    <mergeCell ref="M71:AV71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 xml:space="preserve">&amp;C&amp;F&amp;R&amp;P von &amp;N </oddFooter>
  </headerFooter>
  <rowBreaks count="1" manualBreakCount="1">
    <brk id="43" max="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2:CX72"/>
  <sheetViews>
    <sheetView zoomScale="85" zoomScaleNormal="85" zoomScaleSheetLayoutView="100" zoomScalePageLayoutView="0" workbookViewId="0" topLeftCell="A13">
      <selection activeCell="CL41" sqref="CL41"/>
    </sheetView>
  </sheetViews>
  <sheetFormatPr defaultColWidth="1.7109375" defaultRowHeight="12.75" outlineLevelRow="1" outlineLevelCol="1"/>
  <cols>
    <col min="1" max="55" width="1.7109375" style="0" customWidth="1"/>
    <col min="56" max="56" width="1.7109375" style="47" customWidth="1"/>
    <col min="57" max="61" width="5.7109375" style="32" hidden="1" customWidth="1" outlineLevel="1"/>
    <col min="62" max="62" width="19.57421875" style="32" hidden="1" customWidth="1" outlineLevel="1"/>
    <col min="63" max="64" width="2.140625" style="32" hidden="1" customWidth="1" outlineLevel="1"/>
    <col min="65" max="65" width="2.140625" style="62" hidden="1" customWidth="1" outlineLevel="1"/>
    <col min="66" max="66" width="1.57421875" style="62" hidden="1" customWidth="1" outlineLevel="1"/>
    <col min="67" max="67" width="2.140625" style="62" hidden="1" customWidth="1" outlineLevel="1"/>
    <col min="68" max="68" width="3.28125" style="62" hidden="1" customWidth="1" outlineLevel="1"/>
    <col min="69" max="69" width="5.7109375" style="62" customWidth="1" collapsed="1"/>
    <col min="70" max="73" width="5.7109375" style="62" customWidth="1"/>
    <col min="74" max="78" width="1.7109375" style="63" customWidth="1"/>
    <col min="79" max="80" width="1.7109375" style="64" customWidth="1"/>
    <col min="81" max="84" width="1.7109375" style="65" customWidth="1"/>
    <col min="85" max="102" width="1.7109375" style="66" customWidth="1"/>
    <col min="103" max="125" width="1.7109375" style="0" customWidth="1"/>
    <col min="126" max="127" width="4.421875" style="0" hidden="1" customWidth="1"/>
  </cols>
  <sheetData>
    <row r="1" ht="7.5" customHeight="1" outlineLevel="1"/>
    <row r="2" spans="1:55" ht="33" outlineLevel="1">
      <c r="A2" s="405" t="s">
        <v>46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</row>
    <row r="3" spans="1:102" s="10" customFormat="1" ht="27" outlineLevel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50"/>
      <c r="BE3" s="33"/>
      <c r="BF3" s="33"/>
      <c r="BG3" s="33"/>
      <c r="BH3" s="33"/>
      <c r="BI3" s="33"/>
      <c r="BJ3" s="33"/>
      <c r="BK3" s="33"/>
      <c r="BL3" s="33"/>
      <c r="BM3" s="67"/>
      <c r="BN3" s="67"/>
      <c r="BO3" s="67"/>
      <c r="BP3" s="67"/>
      <c r="BQ3" s="67"/>
      <c r="BR3" s="67"/>
      <c r="BS3" s="67"/>
      <c r="BT3" s="67"/>
      <c r="BU3" s="67"/>
      <c r="BV3" s="68"/>
      <c r="BW3" s="68"/>
      <c r="BX3" s="68"/>
      <c r="BY3" s="68"/>
      <c r="BZ3" s="68"/>
      <c r="CA3" s="69"/>
      <c r="CB3" s="69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</row>
    <row r="4" spans="1:102" s="2" customFormat="1" ht="15" outlineLevel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52"/>
      <c r="BE4" s="34"/>
      <c r="BF4" s="34"/>
      <c r="BG4" s="34"/>
      <c r="BH4" s="34"/>
      <c r="BI4" s="34"/>
      <c r="BJ4" s="34"/>
      <c r="BK4" s="34"/>
      <c r="BL4" s="34"/>
      <c r="BM4" s="71"/>
      <c r="BN4" s="71"/>
      <c r="BO4" s="71"/>
      <c r="BP4" s="71"/>
      <c r="BQ4" s="71"/>
      <c r="BR4" s="71"/>
      <c r="BS4" s="71"/>
      <c r="BT4" s="71"/>
      <c r="BU4" s="71"/>
      <c r="BV4" s="72"/>
      <c r="BW4" s="72"/>
      <c r="BX4" s="72"/>
      <c r="BY4" s="72"/>
      <c r="BZ4" s="72"/>
      <c r="CA4" s="73"/>
      <c r="CB4" s="73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</row>
    <row r="5" spans="43:102" s="2" customFormat="1" ht="6" customHeight="1" outlineLevel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52"/>
      <c r="BE5" s="34"/>
      <c r="BF5" s="34"/>
      <c r="BG5" s="34"/>
      <c r="BH5" s="34"/>
      <c r="BI5" s="34"/>
      <c r="BJ5" s="34"/>
      <c r="BK5" s="34"/>
      <c r="BL5" s="34"/>
      <c r="BM5" s="71"/>
      <c r="BN5" s="71"/>
      <c r="BO5" s="71"/>
      <c r="BP5" s="71"/>
      <c r="BQ5" s="71"/>
      <c r="BR5" s="71"/>
      <c r="BS5" s="71"/>
      <c r="BT5" s="71"/>
      <c r="BU5" s="71"/>
      <c r="BV5" s="72"/>
      <c r="BW5" s="72"/>
      <c r="BX5" s="72"/>
      <c r="BY5" s="72"/>
      <c r="BZ5" s="72"/>
      <c r="CA5" s="73"/>
      <c r="CB5" s="73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</row>
    <row r="6" spans="11:102" s="2" customFormat="1" ht="15.75" customHeight="1" outlineLevel="1">
      <c r="K6" s="409" t="str">
        <f>'Runde 2Gr A_B'!K6:AF6</f>
        <v>Am Sonntag 05.01.2014</v>
      </c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52"/>
      <c r="BE6" s="34"/>
      <c r="BF6" s="34"/>
      <c r="BG6" s="34"/>
      <c r="BH6" s="34"/>
      <c r="BI6" s="34"/>
      <c r="BJ6" s="34"/>
      <c r="BK6" s="34"/>
      <c r="BL6" s="34"/>
      <c r="BM6" s="71"/>
      <c r="BN6" s="71"/>
      <c r="BO6" s="71"/>
      <c r="BP6" s="71"/>
      <c r="BQ6" s="71"/>
      <c r="BR6" s="71"/>
      <c r="BS6" s="71"/>
      <c r="BT6" s="71"/>
      <c r="BU6" s="71"/>
      <c r="BV6" s="72"/>
      <c r="BW6" s="72"/>
      <c r="BX6" s="72"/>
      <c r="BY6" s="72"/>
      <c r="BZ6" s="72"/>
      <c r="CA6" s="73"/>
      <c r="CB6" s="73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</row>
    <row r="7" spans="43:102" s="2" customFormat="1" ht="6" customHeight="1" outlineLevel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52"/>
      <c r="BE7" s="34"/>
      <c r="BF7" s="34"/>
      <c r="BG7" s="34"/>
      <c r="BH7" s="34"/>
      <c r="BI7" s="34"/>
      <c r="BJ7" s="34"/>
      <c r="BK7" s="34"/>
      <c r="BL7" s="34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2"/>
      <c r="BX7" s="72"/>
      <c r="BY7" s="72"/>
      <c r="BZ7" s="72"/>
      <c r="CA7" s="73"/>
      <c r="CB7" s="73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</row>
    <row r="8" spans="2:102" s="2" customFormat="1" ht="15" outlineLevel="1"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2"/>
      <c r="BE8" s="34"/>
      <c r="BF8" s="34"/>
      <c r="BG8" s="34"/>
      <c r="BH8" s="34"/>
      <c r="BI8" s="34"/>
      <c r="BJ8" s="34"/>
      <c r="BK8" s="34"/>
      <c r="BL8" s="34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2"/>
      <c r="BX8" s="72"/>
      <c r="BY8" s="72"/>
      <c r="BZ8" s="72"/>
      <c r="CA8" s="73"/>
      <c r="CB8" s="73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</row>
    <row r="9" spans="56:102" s="2" customFormat="1" ht="6" customHeight="1" outlineLevel="1">
      <c r="BD9" s="52"/>
      <c r="BE9" s="34"/>
      <c r="BF9" s="34"/>
      <c r="BG9" s="34"/>
      <c r="BH9" s="34"/>
      <c r="BI9" s="34"/>
      <c r="BJ9" s="34"/>
      <c r="BK9" s="34"/>
      <c r="BL9" s="34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2"/>
      <c r="BX9" s="72"/>
      <c r="BY9" s="72"/>
      <c r="BZ9" s="72"/>
      <c r="CA9" s="73"/>
      <c r="CB9" s="73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7:102" s="2" customFormat="1" ht="15.75">
      <c r="G10" s="75" t="s">
        <v>0</v>
      </c>
      <c r="H10" s="410">
        <v>0.6013888888888889</v>
      </c>
      <c r="I10" s="410"/>
      <c r="J10" s="410"/>
      <c r="K10" s="410"/>
      <c r="L10" s="410"/>
      <c r="M10" s="76" t="s">
        <v>1</v>
      </c>
      <c r="T10" s="75" t="s">
        <v>2</v>
      </c>
      <c r="U10" s="411">
        <v>1</v>
      </c>
      <c r="V10" s="411"/>
      <c r="W10" s="13" t="s">
        <v>22</v>
      </c>
      <c r="X10" s="404">
        <v>0.008333333333333333</v>
      </c>
      <c r="Y10" s="404"/>
      <c r="Z10" s="404"/>
      <c r="AA10" s="404"/>
      <c r="AB10" s="404"/>
      <c r="AC10" s="76" t="s">
        <v>4</v>
      </c>
      <c r="AK10" s="75" t="s">
        <v>5</v>
      </c>
      <c r="AL10" s="404">
        <v>0.0006944444444444445</v>
      </c>
      <c r="AM10" s="404"/>
      <c r="AN10" s="404"/>
      <c r="AO10" s="404"/>
      <c r="AP10" s="404"/>
      <c r="AQ10" s="76" t="s">
        <v>4</v>
      </c>
      <c r="BD10" s="52"/>
      <c r="BE10" s="34"/>
      <c r="BF10" s="34"/>
      <c r="BG10" s="34"/>
      <c r="BH10" s="34"/>
      <c r="BI10" s="34"/>
      <c r="BJ10" s="34"/>
      <c r="BK10" s="34"/>
      <c r="BL10" s="34"/>
      <c r="BM10" s="71"/>
      <c r="BN10" s="71"/>
      <c r="BO10" s="71"/>
      <c r="BP10" s="71"/>
      <c r="BQ10" s="71"/>
      <c r="BR10" s="71"/>
      <c r="BS10" s="71"/>
      <c r="BT10" s="71"/>
      <c r="BU10" s="71"/>
      <c r="BV10" s="72"/>
      <c r="BW10" s="72"/>
      <c r="BX10" s="72"/>
      <c r="BY10" s="72"/>
      <c r="BZ10" s="72"/>
      <c r="CA10" s="73"/>
      <c r="CB10" s="73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</row>
    <row r="11" ht="9" customHeight="1"/>
    <row r="12" ht="6" customHeight="1"/>
    <row r="13" ht="12.75">
      <c r="B13" s="1" t="s">
        <v>6</v>
      </c>
    </row>
    <row r="14" ht="6" customHeight="1" thickBot="1"/>
    <row r="15" spans="2:55" ht="16.5" thickBot="1">
      <c r="B15" s="399" t="s">
        <v>30</v>
      </c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513"/>
      <c r="Z15" s="514"/>
      <c r="AE15" s="399" t="s">
        <v>37</v>
      </c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513"/>
      <c r="BC15" s="514"/>
    </row>
    <row r="16" spans="2:55" ht="15">
      <c r="B16" s="380" t="s">
        <v>7</v>
      </c>
      <c r="C16" s="381"/>
      <c r="D16" s="383" t="str">
        <f>'Grp C_D'!CE42</f>
        <v>SG Pin Pals</v>
      </c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516"/>
      <c r="Z16" s="386"/>
      <c r="AE16" s="380" t="s">
        <v>7</v>
      </c>
      <c r="AF16" s="381"/>
      <c r="AG16" s="383" t="str">
        <f>'Grp E_F'!K42</f>
        <v>BSG Cosmos </v>
      </c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516"/>
      <c r="BC16" s="386"/>
    </row>
    <row r="17" spans="2:55" ht="15">
      <c r="B17" s="380" t="s">
        <v>8</v>
      </c>
      <c r="C17" s="381"/>
      <c r="D17" s="383" t="str">
        <f>'Grp A_B'!CE42</f>
        <v>BSG Siemens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516"/>
      <c r="Z17" s="386"/>
      <c r="AE17" s="380" t="s">
        <v>8</v>
      </c>
      <c r="AF17" s="381"/>
      <c r="AG17" s="383" t="str">
        <f>'Grp C_D'!CE43</f>
        <v>RC Borken-Hoxfeld 3</v>
      </c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516"/>
      <c r="BC17" s="386"/>
    </row>
    <row r="18" spans="2:69" ht="15.75" thickBot="1">
      <c r="B18" s="387" t="s">
        <v>9</v>
      </c>
      <c r="C18" s="388"/>
      <c r="D18" s="390" t="str">
        <f>'Grp E_F'!K43</f>
        <v>BSG SF Reken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515"/>
      <c r="Z18" s="379"/>
      <c r="AE18" s="387" t="s">
        <v>9</v>
      </c>
      <c r="AF18" s="388"/>
      <c r="AG18" s="390" t="str">
        <f>'Grp C_D'!K43</f>
        <v>VfL Ramsdorf II</v>
      </c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515"/>
      <c r="BC18" s="379"/>
      <c r="BF18" s="35"/>
      <c r="BG18" s="35"/>
      <c r="BH18" s="35"/>
      <c r="BI18" s="35"/>
      <c r="BJ18" s="35"/>
      <c r="BK18" s="35"/>
      <c r="BL18" s="35"/>
      <c r="BM18" s="77"/>
      <c r="BN18" s="77"/>
      <c r="BO18" s="77"/>
      <c r="BP18" s="77"/>
      <c r="BQ18" s="77"/>
    </row>
    <row r="19" spans="58:69" ht="12.75">
      <c r="BF19" s="35"/>
      <c r="BG19" s="35"/>
      <c r="BH19" s="35"/>
      <c r="BI19" s="35"/>
      <c r="BJ19" s="35"/>
      <c r="BK19" s="35"/>
      <c r="BL19" s="35"/>
      <c r="BM19" s="77"/>
      <c r="BN19" s="77"/>
      <c r="BO19" s="77"/>
      <c r="BP19" s="77"/>
      <c r="BQ19" s="77"/>
    </row>
    <row r="20" spans="2:69" ht="12.75">
      <c r="B20" s="1" t="s">
        <v>47</v>
      </c>
      <c r="BF20" s="35"/>
      <c r="BG20" s="35"/>
      <c r="BH20" s="35"/>
      <c r="BI20" s="35"/>
      <c r="BJ20" s="35"/>
      <c r="BK20" s="35"/>
      <c r="BL20" s="35"/>
      <c r="BM20" s="77"/>
      <c r="BN20" s="77"/>
      <c r="BO20" s="77"/>
      <c r="BP20" s="77"/>
      <c r="BQ20" s="77"/>
    </row>
    <row r="21" spans="58:69" ht="6" customHeight="1" thickBot="1">
      <c r="BF21" s="35"/>
      <c r="BG21" s="35"/>
      <c r="BH21" s="35"/>
      <c r="BI21" s="35"/>
      <c r="BJ21" s="35"/>
      <c r="BK21" s="35"/>
      <c r="BL21" s="35"/>
      <c r="BM21" s="77"/>
      <c r="BN21" s="77"/>
      <c r="BO21" s="77"/>
      <c r="BP21" s="77"/>
      <c r="BQ21" s="77"/>
    </row>
    <row r="22" spans="2:84" s="3" customFormat="1" ht="16.5" customHeight="1" thickBot="1">
      <c r="B22" s="450" t="s">
        <v>12</v>
      </c>
      <c r="C22" s="451"/>
      <c r="D22" s="345" t="s">
        <v>48</v>
      </c>
      <c r="E22" s="346"/>
      <c r="F22" s="368"/>
      <c r="G22" s="345" t="s">
        <v>49</v>
      </c>
      <c r="H22" s="346"/>
      <c r="I22" s="368"/>
      <c r="J22" s="345" t="s">
        <v>13</v>
      </c>
      <c r="K22" s="346"/>
      <c r="L22" s="346"/>
      <c r="M22" s="346"/>
      <c r="N22" s="368"/>
      <c r="O22" s="345" t="s">
        <v>50</v>
      </c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449" t="s">
        <v>16</v>
      </c>
      <c r="AX22" s="346"/>
      <c r="AY22" s="346"/>
      <c r="AZ22" s="346"/>
      <c r="BA22" s="346"/>
      <c r="BB22" s="433"/>
      <c r="BC22" s="434"/>
      <c r="BD22" s="78"/>
      <c r="BE22" s="39"/>
      <c r="BF22" s="37" t="s">
        <v>20</v>
      </c>
      <c r="BG22" s="38"/>
      <c r="BH22" s="38"/>
      <c r="BI22" s="39"/>
      <c r="BJ22" s="39"/>
      <c r="BK22" s="39"/>
      <c r="BL22" s="39"/>
      <c r="BM22" s="39"/>
      <c r="BN22" s="39"/>
      <c r="BO22" s="39"/>
      <c r="BP22" s="39"/>
      <c r="BQ22" s="39"/>
      <c r="BR22" s="36"/>
      <c r="BS22" s="36"/>
      <c r="BT22" s="36"/>
      <c r="BU22" s="36"/>
      <c r="BV22" s="79"/>
      <c r="BW22" s="79"/>
      <c r="BX22" s="79"/>
      <c r="BY22" s="79"/>
      <c r="BZ22" s="79"/>
      <c r="CA22" s="80"/>
      <c r="CB22" s="80"/>
      <c r="CC22" s="81"/>
      <c r="CD22" s="81"/>
      <c r="CE22" s="81"/>
      <c r="CF22" s="81"/>
    </row>
    <row r="23" spans="2:80" s="4" customFormat="1" ht="18" customHeight="1">
      <c r="B23" s="505">
        <v>73</v>
      </c>
      <c r="C23" s="506"/>
      <c r="D23" s="506">
        <v>1</v>
      </c>
      <c r="E23" s="506"/>
      <c r="F23" s="506"/>
      <c r="G23" s="506" t="s">
        <v>39</v>
      </c>
      <c r="H23" s="506"/>
      <c r="I23" s="506"/>
      <c r="J23" s="507">
        <f>$H$10</f>
        <v>0.6013888888888889</v>
      </c>
      <c r="K23" s="507"/>
      <c r="L23" s="507"/>
      <c r="M23" s="507"/>
      <c r="N23" s="508"/>
      <c r="O23" s="509" t="str">
        <f>$D$16</f>
        <v>SG Pin Pals</v>
      </c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82" t="s">
        <v>15</v>
      </c>
      <c r="AF23" s="510" t="str">
        <f>$D$17</f>
        <v>BSG Siemens</v>
      </c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1"/>
      <c r="AW23" s="512">
        <v>0</v>
      </c>
      <c r="AX23" s="503"/>
      <c r="AY23" s="82" t="s">
        <v>14</v>
      </c>
      <c r="AZ23" s="503">
        <v>2</v>
      </c>
      <c r="BA23" s="504"/>
      <c r="BB23" s="495"/>
      <c r="BC23" s="496"/>
      <c r="BD23" s="41"/>
      <c r="BE23" s="39"/>
      <c r="BF23" s="40">
        <f aca="true" t="shared" si="0" ref="BF23:BF28">IF(ISBLANK(AW23),"0",IF(AW23&gt;AZ23,3,IF(AW23=AZ23,1,0)))</f>
        <v>0</v>
      </c>
      <c r="BG23" s="40" t="s">
        <v>14</v>
      </c>
      <c r="BH23" s="40">
        <f aca="true" t="shared" si="1" ref="BH23:BH28">IF(ISBLANK(AZ23),"0",IF(AZ23&gt;AW23,3,IF(AZ23=AW23,1,0)))</f>
        <v>3</v>
      </c>
      <c r="BI23" s="39"/>
      <c r="BJ23" s="83" t="str">
        <f>$D$17</f>
        <v>BSG Siemens</v>
      </c>
      <c r="BK23" s="84">
        <f>COUNT($AZ$23,$AW$25)</f>
        <v>2</v>
      </c>
      <c r="BL23" s="84">
        <f>SUM($BH$23+$BF$25)</f>
        <v>4</v>
      </c>
      <c r="BM23" s="84">
        <f>SUM($AZ$23+$AW$25)</f>
        <v>3</v>
      </c>
      <c r="BN23" s="85" t="s">
        <v>14</v>
      </c>
      <c r="BO23" s="84">
        <f>SUM($AW$23+$AZ$25)</f>
        <v>1</v>
      </c>
      <c r="BP23" s="86">
        <f aca="true" t="shared" si="2" ref="BP23:BP28">SUM(BM23-BO23)</f>
        <v>2</v>
      </c>
      <c r="BQ23" s="39"/>
      <c r="BR23" s="36"/>
      <c r="BS23" s="36"/>
      <c r="BT23" s="36"/>
      <c r="BU23" s="36"/>
      <c r="BV23" s="79"/>
      <c r="BW23" s="79"/>
      <c r="BX23" s="79"/>
      <c r="BY23" s="79"/>
      <c r="BZ23" s="79"/>
      <c r="CA23" s="80"/>
      <c r="CB23" s="80"/>
    </row>
    <row r="24" spans="2:84" s="3" customFormat="1" ht="18" customHeight="1" thickBot="1">
      <c r="B24" s="497">
        <v>74</v>
      </c>
      <c r="C24" s="498"/>
      <c r="D24" s="498">
        <v>1</v>
      </c>
      <c r="E24" s="498"/>
      <c r="F24" s="498"/>
      <c r="G24" s="498" t="s">
        <v>40</v>
      </c>
      <c r="H24" s="498"/>
      <c r="I24" s="498"/>
      <c r="J24" s="499">
        <v>0.6104166666666667</v>
      </c>
      <c r="K24" s="499"/>
      <c r="L24" s="499"/>
      <c r="M24" s="499"/>
      <c r="N24" s="500"/>
      <c r="O24" s="354" t="str">
        <f>AG16</f>
        <v>BSG Cosmos </v>
      </c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7" t="s">
        <v>15</v>
      </c>
      <c r="AF24" s="355" t="str">
        <f>AG17</f>
        <v>RC Borken-Hoxfeld 3</v>
      </c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6"/>
      <c r="AW24" s="348">
        <v>1</v>
      </c>
      <c r="AX24" s="350"/>
      <c r="AY24" s="7" t="s">
        <v>14</v>
      </c>
      <c r="AZ24" s="350">
        <v>0</v>
      </c>
      <c r="BA24" s="351"/>
      <c r="BB24" s="501"/>
      <c r="BC24" s="502"/>
      <c r="BD24" s="78"/>
      <c r="BE24" s="39"/>
      <c r="BF24" s="40">
        <f t="shared" si="0"/>
        <v>3</v>
      </c>
      <c r="BG24" s="40" t="s">
        <v>14</v>
      </c>
      <c r="BH24" s="40">
        <f t="shared" si="1"/>
        <v>0</v>
      </c>
      <c r="BI24" s="39"/>
      <c r="BJ24" s="83" t="str">
        <f>$D$16</f>
        <v>SG Pin Pals</v>
      </c>
      <c r="BK24" s="84">
        <f>COUNT($AW$23,$AZ$27)</f>
        <v>2</v>
      </c>
      <c r="BL24" s="84">
        <f>SUM($BF$23+$BH$27)</f>
        <v>3</v>
      </c>
      <c r="BM24" s="84">
        <f>SUM($AW$23+$AZ$27)</f>
        <v>2</v>
      </c>
      <c r="BN24" s="85" t="s">
        <v>14</v>
      </c>
      <c r="BO24" s="84">
        <f>SUM($AZ$23+$AW$27)</f>
        <v>3</v>
      </c>
      <c r="BP24" s="86">
        <f t="shared" si="2"/>
        <v>-1</v>
      </c>
      <c r="BQ24" s="39"/>
      <c r="BR24" s="36"/>
      <c r="BS24" s="36"/>
      <c r="BT24" s="36"/>
      <c r="BU24" s="36"/>
      <c r="BV24" s="79"/>
      <c r="BW24" s="79"/>
      <c r="BX24" s="79"/>
      <c r="BY24" s="79"/>
      <c r="BZ24" s="79"/>
      <c r="CA24" s="80"/>
      <c r="CB24" s="80"/>
      <c r="CC24" s="81"/>
      <c r="CD24" s="81"/>
      <c r="CE24" s="81"/>
      <c r="CF24" s="81"/>
    </row>
    <row r="25" spans="2:84" s="3" customFormat="1" ht="18" customHeight="1">
      <c r="B25" s="505">
        <v>77</v>
      </c>
      <c r="C25" s="506"/>
      <c r="D25" s="506">
        <v>1</v>
      </c>
      <c r="E25" s="506"/>
      <c r="F25" s="506"/>
      <c r="G25" s="506" t="s">
        <v>39</v>
      </c>
      <c r="H25" s="506"/>
      <c r="I25" s="506"/>
      <c r="J25" s="507">
        <v>0.6375</v>
      </c>
      <c r="K25" s="507"/>
      <c r="L25" s="507"/>
      <c r="M25" s="507"/>
      <c r="N25" s="508"/>
      <c r="O25" s="360" t="str">
        <f>D17</f>
        <v>BSG Siemens</v>
      </c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82" t="s">
        <v>15</v>
      </c>
      <c r="AF25" s="510" t="str">
        <f>D18</f>
        <v>BSG SF Reken</v>
      </c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1"/>
      <c r="AW25" s="512">
        <v>1</v>
      </c>
      <c r="AX25" s="503"/>
      <c r="AY25" s="82" t="s">
        <v>14</v>
      </c>
      <c r="AZ25" s="503">
        <v>1</v>
      </c>
      <c r="BA25" s="504"/>
      <c r="BB25" s="495"/>
      <c r="BC25" s="496"/>
      <c r="BD25" s="78"/>
      <c r="BE25" s="39"/>
      <c r="BF25" s="40">
        <f t="shared" si="0"/>
        <v>1</v>
      </c>
      <c r="BG25" s="40" t="s">
        <v>14</v>
      </c>
      <c r="BH25" s="40">
        <f t="shared" si="1"/>
        <v>1</v>
      </c>
      <c r="BI25" s="39"/>
      <c r="BJ25" s="83" t="str">
        <f>$D$18</f>
        <v>BSG SF Reken</v>
      </c>
      <c r="BK25" s="84">
        <f>COUNT($AZ$25,$AW$27)</f>
        <v>2</v>
      </c>
      <c r="BL25" s="84">
        <f>SUM($BH$25+$BF$27)</f>
        <v>1</v>
      </c>
      <c r="BM25" s="84">
        <f>SUM($AZ$25+$AW$27)</f>
        <v>2</v>
      </c>
      <c r="BN25" s="85" t="s">
        <v>14</v>
      </c>
      <c r="BO25" s="84">
        <f>SUM($AW$25+$AZ$27)</f>
        <v>3</v>
      </c>
      <c r="BP25" s="86">
        <f t="shared" si="2"/>
        <v>-1</v>
      </c>
      <c r="BQ25" s="39"/>
      <c r="BR25" s="36"/>
      <c r="BS25" s="36"/>
      <c r="BT25" s="36"/>
      <c r="BU25" s="36"/>
      <c r="BV25" s="79"/>
      <c r="BW25" s="79"/>
      <c r="BX25" s="79"/>
      <c r="BY25" s="79"/>
      <c r="BZ25" s="79"/>
      <c r="CA25" s="80"/>
      <c r="CB25" s="80"/>
      <c r="CC25" s="81"/>
      <c r="CD25" s="81"/>
      <c r="CE25" s="81"/>
      <c r="CF25" s="81"/>
    </row>
    <row r="26" spans="2:84" s="3" customFormat="1" ht="18" customHeight="1" thickBot="1">
      <c r="B26" s="497">
        <v>78</v>
      </c>
      <c r="C26" s="498"/>
      <c r="D26" s="498">
        <v>1</v>
      </c>
      <c r="E26" s="498"/>
      <c r="F26" s="498"/>
      <c r="G26" s="498" t="s">
        <v>40</v>
      </c>
      <c r="H26" s="498"/>
      <c r="I26" s="498"/>
      <c r="J26" s="499">
        <v>0.6465277777777778</v>
      </c>
      <c r="K26" s="499"/>
      <c r="L26" s="499"/>
      <c r="M26" s="499"/>
      <c r="N26" s="500"/>
      <c r="O26" s="354" t="str">
        <f>AG18</f>
        <v>VfL Ramsdorf II</v>
      </c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7" t="s">
        <v>15</v>
      </c>
      <c r="AF26" s="355" t="str">
        <f>AG17</f>
        <v>RC Borken-Hoxfeld 3</v>
      </c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6"/>
      <c r="AW26" s="348">
        <v>1</v>
      </c>
      <c r="AX26" s="350"/>
      <c r="AY26" s="7" t="s">
        <v>14</v>
      </c>
      <c r="AZ26" s="350">
        <v>1</v>
      </c>
      <c r="BA26" s="351"/>
      <c r="BB26" s="501"/>
      <c r="BC26" s="502"/>
      <c r="BD26" s="78"/>
      <c r="BE26" s="39"/>
      <c r="BF26" s="40">
        <f t="shared" si="0"/>
        <v>1</v>
      </c>
      <c r="BG26" s="40" t="s">
        <v>14</v>
      </c>
      <c r="BH26" s="40">
        <f t="shared" si="1"/>
        <v>1</v>
      </c>
      <c r="BI26" s="39"/>
      <c r="BJ26" s="83" t="str">
        <f>$AG$16</f>
        <v>BSG Cosmos </v>
      </c>
      <c r="BK26" s="84">
        <f>COUNT($AW$24,$AW$28)</f>
        <v>2</v>
      </c>
      <c r="BL26" s="84">
        <f>SUM($BF$24+$BF$28)</f>
        <v>4</v>
      </c>
      <c r="BM26" s="84">
        <f>SUM($AW$24+$AW$28)</f>
        <v>2</v>
      </c>
      <c r="BN26" s="85" t="s">
        <v>14</v>
      </c>
      <c r="BO26" s="84">
        <f>SUM($AZ$24+$AZ$28)</f>
        <v>1</v>
      </c>
      <c r="BP26" s="86">
        <f t="shared" si="2"/>
        <v>1</v>
      </c>
      <c r="BQ26" s="39"/>
      <c r="BR26" s="36"/>
      <c r="BS26" s="36"/>
      <c r="BT26" s="36"/>
      <c r="BU26" s="36"/>
      <c r="BV26" s="79"/>
      <c r="BW26" s="79"/>
      <c r="BX26" s="79"/>
      <c r="BY26" s="79"/>
      <c r="BZ26" s="79"/>
      <c r="CA26" s="80"/>
      <c r="CB26" s="80"/>
      <c r="CC26" s="81"/>
      <c r="CD26" s="81"/>
      <c r="CE26" s="81"/>
      <c r="CF26" s="81"/>
    </row>
    <row r="27" spans="2:84" s="3" customFormat="1" ht="18" customHeight="1">
      <c r="B27" s="505">
        <v>81</v>
      </c>
      <c r="C27" s="506"/>
      <c r="D27" s="506">
        <v>1</v>
      </c>
      <c r="E27" s="506"/>
      <c r="F27" s="506"/>
      <c r="G27" s="506" t="s">
        <v>39</v>
      </c>
      <c r="H27" s="506"/>
      <c r="I27" s="506"/>
      <c r="J27" s="507">
        <v>0.6736111111111112</v>
      </c>
      <c r="K27" s="507"/>
      <c r="L27" s="507"/>
      <c r="M27" s="507"/>
      <c r="N27" s="508"/>
      <c r="O27" s="509" t="str">
        <f>D18</f>
        <v>BSG SF Reken</v>
      </c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82" t="s">
        <v>15</v>
      </c>
      <c r="AF27" s="510" t="str">
        <f>D16</f>
        <v>SG Pin Pals</v>
      </c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1"/>
      <c r="AW27" s="512">
        <v>1</v>
      </c>
      <c r="AX27" s="503"/>
      <c r="AY27" s="82" t="s">
        <v>14</v>
      </c>
      <c r="AZ27" s="503">
        <v>2</v>
      </c>
      <c r="BA27" s="504"/>
      <c r="BB27" s="495"/>
      <c r="BC27" s="496"/>
      <c r="BD27" s="78"/>
      <c r="BE27" s="39"/>
      <c r="BF27" s="40">
        <f t="shared" si="0"/>
        <v>0</v>
      </c>
      <c r="BG27" s="40" t="s">
        <v>14</v>
      </c>
      <c r="BH27" s="40">
        <f t="shared" si="1"/>
        <v>3</v>
      </c>
      <c r="BI27" s="39"/>
      <c r="BJ27" s="83" t="str">
        <f>$AG$18</f>
        <v>VfL Ramsdorf II</v>
      </c>
      <c r="BK27" s="84">
        <f>COUNT($AW$26,$AZ$28)</f>
        <v>2</v>
      </c>
      <c r="BL27" s="84">
        <f>SUM($BF$26+$BH$28)</f>
        <v>2</v>
      </c>
      <c r="BM27" s="84">
        <f>SUM($AW$26+$AZ$28)</f>
        <v>2</v>
      </c>
      <c r="BN27" s="85" t="s">
        <v>14</v>
      </c>
      <c r="BO27" s="84">
        <f>SUM($AZ$26+$AW$28)</f>
        <v>2</v>
      </c>
      <c r="BP27" s="86">
        <f t="shared" si="2"/>
        <v>0</v>
      </c>
      <c r="BQ27" s="39"/>
      <c r="BR27" s="36"/>
      <c r="BS27" s="36"/>
      <c r="BT27" s="36"/>
      <c r="BU27" s="36"/>
      <c r="BV27" s="79"/>
      <c r="BW27" s="79"/>
      <c r="BX27" s="79"/>
      <c r="BY27" s="79"/>
      <c r="BZ27" s="79"/>
      <c r="CA27" s="80"/>
      <c r="CB27" s="80"/>
      <c r="CC27" s="81"/>
      <c r="CD27" s="81"/>
      <c r="CE27" s="81"/>
      <c r="CF27" s="81"/>
    </row>
    <row r="28" spans="2:84" s="3" customFormat="1" ht="18" customHeight="1" thickBot="1">
      <c r="B28" s="497">
        <v>82</v>
      </c>
      <c r="C28" s="498"/>
      <c r="D28" s="498">
        <v>1</v>
      </c>
      <c r="E28" s="498"/>
      <c r="F28" s="498"/>
      <c r="G28" s="498" t="s">
        <v>40</v>
      </c>
      <c r="H28" s="498"/>
      <c r="I28" s="498"/>
      <c r="J28" s="499">
        <f>J27+$U$10*$X$10+$AL$10</f>
        <v>0.6826388888888889</v>
      </c>
      <c r="K28" s="499"/>
      <c r="L28" s="499"/>
      <c r="M28" s="499"/>
      <c r="N28" s="500"/>
      <c r="O28" s="354" t="str">
        <f>AG16</f>
        <v>BSG Cosmos </v>
      </c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7" t="s">
        <v>15</v>
      </c>
      <c r="AF28" s="355" t="str">
        <f>AG18</f>
        <v>VfL Ramsdorf II</v>
      </c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6"/>
      <c r="AW28" s="348">
        <v>1</v>
      </c>
      <c r="AX28" s="350"/>
      <c r="AY28" s="7" t="s">
        <v>14</v>
      </c>
      <c r="AZ28" s="350">
        <v>1</v>
      </c>
      <c r="BA28" s="351"/>
      <c r="BB28" s="501"/>
      <c r="BC28" s="502"/>
      <c r="BD28" s="78"/>
      <c r="BE28" s="39"/>
      <c r="BF28" s="40">
        <f t="shared" si="0"/>
        <v>1</v>
      </c>
      <c r="BG28" s="40" t="s">
        <v>14</v>
      </c>
      <c r="BH28" s="40">
        <f t="shared" si="1"/>
        <v>1</v>
      </c>
      <c r="BI28" s="39"/>
      <c r="BJ28" s="83" t="str">
        <f>$AG$17</f>
        <v>RC Borken-Hoxfeld 3</v>
      </c>
      <c r="BK28" s="84">
        <f>COUNT($AZ$24,$AZ$26)</f>
        <v>2</v>
      </c>
      <c r="BL28" s="84">
        <f>SUM($BH$24+$BH$26)</f>
        <v>1</v>
      </c>
      <c r="BM28" s="84">
        <f>SUM($AZ$24+$AZ$26)</f>
        <v>1</v>
      </c>
      <c r="BN28" s="85" t="s">
        <v>14</v>
      </c>
      <c r="BO28" s="84">
        <f>SUM($AW$24+$AW$26)</f>
        <v>2</v>
      </c>
      <c r="BP28" s="86">
        <f t="shared" si="2"/>
        <v>-1</v>
      </c>
      <c r="BQ28" s="77"/>
      <c r="BR28" s="62"/>
      <c r="BS28" s="62"/>
      <c r="BT28" s="36"/>
      <c r="BU28" s="36"/>
      <c r="BV28" s="79"/>
      <c r="BW28" s="79"/>
      <c r="BX28" s="79"/>
      <c r="BY28" s="79"/>
      <c r="BZ28" s="79"/>
      <c r="CA28" s="80"/>
      <c r="CB28" s="80"/>
      <c r="CC28" s="81"/>
      <c r="CD28" s="81"/>
      <c r="CE28" s="81"/>
      <c r="CF28" s="81"/>
    </row>
    <row r="29" spans="2:84" s="3" customFormat="1" ht="18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 s="78"/>
      <c r="BE29" s="36"/>
      <c r="BF29" s="40"/>
      <c r="BG29" s="40"/>
      <c r="BH29" s="40"/>
      <c r="BI29" s="39"/>
      <c r="BJ29" s="35"/>
      <c r="BK29" s="35"/>
      <c r="BL29" s="35"/>
      <c r="BM29" s="77"/>
      <c r="BN29" s="77"/>
      <c r="BO29" s="77"/>
      <c r="BP29" s="77"/>
      <c r="BQ29" s="77"/>
      <c r="BR29" s="62"/>
      <c r="BS29" s="87"/>
      <c r="BT29" s="36"/>
      <c r="BU29" s="36"/>
      <c r="BV29" s="79"/>
      <c r="BW29" s="79"/>
      <c r="BX29" s="79"/>
      <c r="BY29" s="79"/>
      <c r="BZ29" s="79"/>
      <c r="CA29" s="80"/>
      <c r="CB29" s="80"/>
      <c r="CC29" s="81"/>
      <c r="CD29" s="81"/>
      <c r="CE29" s="81"/>
      <c r="CF29" s="81"/>
    </row>
    <row r="30" spans="2:84" s="3" customFormat="1" ht="18" customHeight="1">
      <c r="B30" s="1" t="s">
        <v>51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 s="78"/>
      <c r="BE30" s="36"/>
      <c r="BF30" s="40"/>
      <c r="BG30" s="40"/>
      <c r="BH30" s="40"/>
      <c r="BI30" s="39"/>
      <c r="BJ30" s="39"/>
      <c r="BK30" s="42"/>
      <c r="BL30" s="42"/>
      <c r="BM30" s="41"/>
      <c r="BN30" s="41"/>
      <c r="BO30" s="41"/>
      <c r="BP30" s="41"/>
      <c r="BQ30" s="41"/>
      <c r="BR30" s="78"/>
      <c r="BS30" s="78"/>
      <c r="BT30" s="36"/>
      <c r="BU30" s="36"/>
      <c r="BV30" s="79"/>
      <c r="BW30" s="79"/>
      <c r="BX30" s="79"/>
      <c r="BY30" s="79"/>
      <c r="BZ30" s="79"/>
      <c r="CA30" s="80"/>
      <c r="CB30" s="80"/>
      <c r="CC30" s="81"/>
      <c r="CD30" s="81"/>
      <c r="CE30" s="81"/>
      <c r="CF30" s="81"/>
    </row>
    <row r="31" spans="2:84" s="3" customFormat="1" ht="18" customHeight="1" thickBo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 s="78"/>
      <c r="BE31" s="36"/>
      <c r="BF31" s="88"/>
      <c r="BG31" s="88"/>
      <c r="BH31" s="88"/>
      <c r="BI31" s="36"/>
      <c r="BJ31" s="36"/>
      <c r="BK31" s="89"/>
      <c r="BL31" s="89"/>
      <c r="BM31" s="78"/>
      <c r="BN31" s="78"/>
      <c r="BO31" s="78"/>
      <c r="BP31" s="78"/>
      <c r="BQ31" s="78"/>
      <c r="BR31" s="78"/>
      <c r="BS31" s="78"/>
      <c r="BT31" s="36"/>
      <c r="BU31" s="36"/>
      <c r="BV31" s="79"/>
      <c r="BW31" s="79"/>
      <c r="BX31" s="79"/>
      <c r="BY31" s="79"/>
      <c r="BZ31" s="79"/>
      <c r="CA31" s="80"/>
      <c r="CB31" s="80"/>
      <c r="CC31" s="81"/>
      <c r="CD31" s="81"/>
      <c r="CE31" s="81"/>
      <c r="CF31" s="81"/>
    </row>
    <row r="32" spans="2:84" s="3" customFormat="1" ht="18" customHeight="1" thickBot="1">
      <c r="B32"/>
      <c r="C32"/>
      <c r="D32"/>
      <c r="E32" s="449" t="str">
        <f>B15</f>
        <v>Gruppe C</v>
      </c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7"/>
      <c r="AE32" s="449" t="s">
        <v>23</v>
      </c>
      <c r="AF32" s="346"/>
      <c r="AG32" s="347"/>
      <c r="AH32" s="449" t="s">
        <v>17</v>
      </c>
      <c r="AI32" s="346"/>
      <c r="AJ32" s="347"/>
      <c r="AK32" s="449" t="s">
        <v>18</v>
      </c>
      <c r="AL32" s="346"/>
      <c r="AM32" s="346"/>
      <c r="AN32" s="346"/>
      <c r="AO32" s="347"/>
      <c r="AP32" s="449" t="s">
        <v>19</v>
      </c>
      <c r="AQ32" s="346"/>
      <c r="AR32" s="347"/>
      <c r="AS32"/>
      <c r="AT32"/>
      <c r="AU32"/>
      <c r="AV32"/>
      <c r="AW32"/>
      <c r="AX32"/>
      <c r="AY32"/>
      <c r="AZ32"/>
      <c r="BA32"/>
      <c r="BB32"/>
      <c r="BC32"/>
      <c r="BD32" s="78"/>
      <c r="BE32" s="36"/>
      <c r="BF32" s="88"/>
      <c r="BG32" s="88"/>
      <c r="BH32" s="88"/>
      <c r="BI32" s="36"/>
      <c r="BJ32" s="36"/>
      <c r="BK32" s="89"/>
      <c r="BL32" s="89"/>
      <c r="BM32" s="78"/>
      <c r="BN32" s="78"/>
      <c r="BO32" s="78"/>
      <c r="BP32" s="78"/>
      <c r="BQ32" s="78"/>
      <c r="BR32" s="78"/>
      <c r="BS32" s="78"/>
      <c r="BT32" s="36"/>
      <c r="BU32" s="36"/>
      <c r="BV32" s="79"/>
      <c r="BW32" s="79"/>
      <c r="BX32" s="79"/>
      <c r="BY32" s="79"/>
      <c r="BZ32" s="79"/>
      <c r="CA32" s="80"/>
      <c r="CB32" s="80"/>
      <c r="CC32" s="81"/>
      <c r="CD32" s="81"/>
      <c r="CE32" s="81"/>
      <c r="CF32" s="81"/>
    </row>
    <row r="33" spans="2:84" s="3" customFormat="1" ht="18" customHeight="1">
      <c r="B33"/>
      <c r="C33"/>
      <c r="D33"/>
      <c r="E33" s="488" t="s">
        <v>7</v>
      </c>
      <c r="F33" s="489"/>
      <c r="G33" s="490" t="str">
        <f>$BJ$23</f>
        <v>BSG Siemens</v>
      </c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1"/>
      <c r="AE33" s="492">
        <f>$BK$23</f>
        <v>2</v>
      </c>
      <c r="AF33" s="493"/>
      <c r="AG33" s="494"/>
      <c r="AH33" s="492">
        <f>$BL$23</f>
        <v>4</v>
      </c>
      <c r="AI33" s="493"/>
      <c r="AJ33" s="494"/>
      <c r="AK33" s="489">
        <f>$BM$23</f>
        <v>3</v>
      </c>
      <c r="AL33" s="489"/>
      <c r="AM33" s="90" t="s">
        <v>14</v>
      </c>
      <c r="AN33" s="489">
        <f>$BO$23</f>
        <v>1</v>
      </c>
      <c r="AO33" s="489"/>
      <c r="AP33" s="475">
        <f>$BP$23</f>
        <v>2</v>
      </c>
      <c r="AQ33" s="476"/>
      <c r="AR33" s="477"/>
      <c r="AS33"/>
      <c r="AT33"/>
      <c r="AU33"/>
      <c r="AV33"/>
      <c r="AW33"/>
      <c r="AX33"/>
      <c r="AY33"/>
      <c r="AZ33"/>
      <c r="BA33"/>
      <c r="BB33"/>
      <c r="BC33"/>
      <c r="BD33" s="78"/>
      <c r="BE33" s="36"/>
      <c r="BF33" s="88"/>
      <c r="BG33" s="88"/>
      <c r="BH33" s="88"/>
      <c r="BI33" s="36"/>
      <c r="BJ33" s="36"/>
      <c r="BK33" s="89"/>
      <c r="BL33" s="89"/>
      <c r="BM33" s="91"/>
      <c r="BN33" s="92"/>
      <c r="BO33" s="92"/>
      <c r="BP33" s="92"/>
      <c r="BQ33" s="93"/>
      <c r="BR33" s="92"/>
      <c r="BS33" s="87"/>
      <c r="BT33" s="36"/>
      <c r="BU33" s="36"/>
      <c r="BV33" s="79"/>
      <c r="BW33" s="79"/>
      <c r="BX33" s="79"/>
      <c r="BY33" s="79"/>
      <c r="BZ33" s="79"/>
      <c r="CA33" s="80"/>
      <c r="CB33" s="80"/>
      <c r="CC33" s="81"/>
      <c r="CD33" s="81"/>
      <c r="CE33" s="81"/>
      <c r="CF33" s="81"/>
    </row>
    <row r="34" spans="2:84" s="3" customFormat="1" ht="18" customHeight="1">
      <c r="B34"/>
      <c r="C34"/>
      <c r="D34"/>
      <c r="E34" s="478" t="s">
        <v>8</v>
      </c>
      <c r="F34" s="479"/>
      <c r="G34" s="480" t="str">
        <f>$BJ$24</f>
        <v>SG Pin Pals</v>
      </c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1"/>
      <c r="AE34" s="482">
        <f>$BK$24</f>
        <v>2</v>
      </c>
      <c r="AF34" s="483"/>
      <c r="AG34" s="484"/>
      <c r="AH34" s="482">
        <f>$BL$24</f>
        <v>3</v>
      </c>
      <c r="AI34" s="483"/>
      <c r="AJ34" s="484"/>
      <c r="AK34" s="479">
        <f>$BM$24</f>
        <v>2</v>
      </c>
      <c r="AL34" s="479"/>
      <c r="AM34" s="94" t="s">
        <v>14</v>
      </c>
      <c r="AN34" s="479">
        <f>$BO$24</f>
        <v>3</v>
      </c>
      <c r="AO34" s="479"/>
      <c r="AP34" s="485">
        <f>$BP$24</f>
        <v>-1</v>
      </c>
      <c r="AQ34" s="486"/>
      <c r="AR34" s="487"/>
      <c r="AS34"/>
      <c r="AT34"/>
      <c r="AU34"/>
      <c r="AV34"/>
      <c r="AW34"/>
      <c r="AX34"/>
      <c r="AY34"/>
      <c r="AZ34"/>
      <c r="BA34"/>
      <c r="BB34"/>
      <c r="BC34"/>
      <c r="BD34" s="78"/>
      <c r="BE34" s="36"/>
      <c r="BF34" s="88"/>
      <c r="BG34" s="88"/>
      <c r="BH34" s="88"/>
      <c r="BI34" s="36"/>
      <c r="BJ34" s="36"/>
      <c r="BK34" s="89"/>
      <c r="BL34" s="89"/>
      <c r="BM34" s="95"/>
      <c r="BN34" s="96"/>
      <c r="BO34" s="96"/>
      <c r="BP34" s="97"/>
      <c r="BQ34" s="96"/>
      <c r="BR34" s="98"/>
      <c r="BS34" s="36"/>
      <c r="BT34" s="36"/>
      <c r="BU34" s="36"/>
      <c r="BV34" s="79"/>
      <c r="BW34" s="79"/>
      <c r="BX34" s="79"/>
      <c r="BY34" s="79"/>
      <c r="BZ34" s="79"/>
      <c r="CA34" s="80"/>
      <c r="CB34" s="80"/>
      <c r="CC34" s="81"/>
      <c r="CD34" s="81"/>
      <c r="CE34" s="81"/>
      <c r="CF34" s="81"/>
    </row>
    <row r="35" spans="2:84" s="3" customFormat="1" ht="18" customHeight="1" thickBot="1">
      <c r="B35"/>
      <c r="C35"/>
      <c r="D35"/>
      <c r="E35" s="469" t="s">
        <v>9</v>
      </c>
      <c r="F35" s="468"/>
      <c r="G35" s="470" t="str">
        <f>$BJ$25</f>
        <v>BSG SF Reken</v>
      </c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1"/>
      <c r="AE35" s="472">
        <f>$BK$25</f>
        <v>2</v>
      </c>
      <c r="AF35" s="473"/>
      <c r="AG35" s="474"/>
      <c r="AH35" s="472">
        <f>$BL$25</f>
        <v>1</v>
      </c>
      <c r="AI35" s="473"/>
      <c r="AJ35" s="474"/>
      <c r="AK35" s="468">
        <f>$BM$25</f>
        <v>2</v>
      </c>
      <c r="AL35" s="468"/>
      <c r="AM35" s="99" t="s">
        <v>14</v>
      </c>
      <c r="AN35" s="468">
        <f>$BO$25</f>
        <v>3</v>
      </c>
      <c r="AO35" s="468"/>
      <c r="AP35" s="465">
        <f>$BP$25</f>
        <v>-1</v>
      </c>
      <c r="AQ35" s="466"/>
      <c r="AR35" s="467"/>
      <c r="AS35"/>
      <c r="AT35"/>
      <c r="AU35"/>
      <c r="AV35"/>
      <c r="AW35"/>
      <c r="AX35"/>
      <c r="AY35"/>
      <c r="AZ35"/>
      <c r="BA35"/>
      <c r="BB35"/>
      <c r="BC35"/>
      <c r="BD35" s="78"/>
      <c r="BE35" s="36"/>
      <c r="BF35" s="88"/>
      <c r="BG35" s="88"/>
      <c r="BH35" s="88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79"/>
      <c r="BW35" s="79"/>
      <c r="BX35" s="79"/>
      <c r="BY35" s="79"/>
      <c r="BZ35" s="79"/>
      <c r="CA35" s="80"/>
      <c r="CB35" s="80"/>
      <c r="CC35" s="81"/>
      <c r="CD35" s="81"/>
      <c r="CE35" s="81"/>
      <c r="CF35" s="81"/>
    </row>
    <row r="36" ht="18" customHeight="1" thickBot="1"/>
    <row r="37" spans="5:44" ht="18" customHeight="1" thickBot="1">
      <c r="E37" s="449" t="str">
        <f>AE15</f>
        <v>Gruppe D</v>
      </c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7"/>
      <c r="AE37" s="449" t="s">
        <v>23</v>
      </c>
      <c r="AF37" s="346"/>
      <c r="AG37" s="347"/>
      <c r="AH37" s="449" t="s">
        <v>17</v>
      </c>
      <c r="AI37" s="346"/>
      <c r="AJ37" s="347"/>
      <c r="AK37" s="449" t="s">
        <v>18</v>
      </c>
      <c r="AL37" s="346"/>
      <c r="AM37" s="346"/>
      <c r="AN37" s="346"/>
      <c r="AO37" s="347"/>
      <c r="AP37" s="449" t="s">
        <v>19</v>
      </c>
      <c r="AQ37" s="346"/>
      <c r="AR37" s="347"/>
    </row>
    <row r="38" spans="5:44" ht="18" customHeight="1">
      <c r="E38" s="488" t="s">
        <v>7</v>
      </c>
      <c r="F38" s="489"/>
      <c r="G38" s="490" t="str">
        <f>$BJ$26</f>
        <v>BSG Cosmos </v>
      </c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1"/>
      <c r="AE38" s="492">
        <f>$BK$26</f>
        <v>2</v>
      </c>
      <c r="AF38" s="493"/>
      <c r="AG38" s="494"/>
      <c r="AH38" s="492">
        <f>$BL$26</f>
        <v>4</v>
      </c>
      <c r="AI38" s="493"/>
      <c r="AJ38" s="494"/>
      <c r="AK38" s="489">
        <f>$BM$26</f>
        <v>2</v>
      </c>
      <c r="AL38" s="489"/>
      <c r="AM38" s="90" t="s">
        <v>14</v>
      </c>
      <c r="AN38" s="489">
        <f>$BO$26</f>
        <v>1</v>
      </c>
      <c r="AO38" s="489"/>
      <c r="AP38" s="475">
        <f>$BP$26</f>
        <v>1</v>
      </c>
      <c r="AQ38" s="476"/>
      <c r="AR38" s="477"/>
    </row>
    <row r="39" spans="5:102" s="8" customFormat="1" ht="18" customHeight="1">
      <c r="E39" s="478" t="s">
        <v>8</v>
      </c>
      <c r="F39" s="479"/>
      <c r="G39" s="480" t="str">
        <f>$BJ$27</f>
        <v>VfL Ramsdorf II</v>
      </c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1"/>
      <c r="AE39" s="482">
        <f>$BK$27</f>
        <v>2</v>
      </c>
      <c r="AF39" s="483"/>
      <c r="AG39" s="484"/>
      <c r="AH39" s="482">
        <f>$BL$27</f>
        <v>2</v>
      </c>
      <c r="AI39" s="483"/>
      <c r="AJ39" s="484"/>
      <c r="AK39" s="479">
        <f>$BM$27</f>
        <v>2</v>
      </c>
      <c r="AL39" s="479"/>
      <c r="AM39" s="94" t="s">
        <v>14</v>
      </c>
      <c r="AN39" s="479">
        <f>$BO$27</f>
        <v>2</v>
      </c>
      <c r="AO39" s="479"/>
      <c r="AP39" s="485">
        <f>$BP$27</f>
        <v>0</v>
      </c>
      <c r="AQ39" s="486"/>
      <c r="AR39" s="487"/>
      <c r="BD39" s="100"/>
      <c r="BE39" s="46"/>
      <c r="BF39" s="46"/>
      <c r="BG39" s="46"/>
      <c r="BH39" s="46"/>
      <c r="BI39" s="46"/>
      <c r="BJ39" s="46"/>
      <c r="BK39" s="46"/>
      <c r="BL39" s="46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102"/>
      <c r="BX39" s="102"/>
      <c r="BY39" s="102"/>
      <c r="BZ39" s="102"/>
      <c r="CA39" s="103"/>
      <c r="CB39" s="103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</row>
    <row r="40" spans="5:44" ht="18" customHeight="1" thickBot="1">
      <c r="E40" s="469" t="s">
        <v>9</v>
      </c>
      <c r="F40" s="468"/>
      <c r="G40" s="470" t="str">
        <f>$BJ$28</f>
        <v>RC Borken-Hoxfeld 3</v>
      </c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1"/>
      <c r="AE40" s="472">
        <f>$BK$28</f>
        <v>2</v>
      </c>
      <c r="AF40" s="473"/>
      <c r="AG40" s="474"/>
      <c r="AH40" s="472">
        <f>$BL$28</f>
        <v>1</v>
      </c>
      <c r="AI40" s="473"/>
      <c r="AJ40" s="474"/>
      <c r="AK40" s="468">
        <f>$BM$28</f>
        <v>1</v>
      </c>
      <c r="AL40" s="468"/>
      <c r="AM40" s="99" t="s">
        <v>14</v>
      </c>
      <c r="AN40" s="468">
        <f>$BO$28</f>
        <v>2</v>
      </c>
      <c r="AO40" s="468"/>
      <c r="AP40" s="465">
        <f>$BP$28</f>
        <v>-1</v>
      </c>
      <c r="AQ40" s="466"/>
      <c r="AR40" s="467"/>
    </row>
    <row r="41" ht="18" customHeight="1"/>
    <row r="42" ht="18" customHeight="1" hidden="1" outlineLevel="1"/>
    <row r="43" ht="12.75" hidden="1" outlineLevel="1"/>
    <row r="44" spans="2:55" ht="33" hidden="1" outlineLevel="1">
      <c r="B44" s="406" t="str">
        <f>$A$2</f>
        <v>Betriebssport-Kreisverband Borken e.V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</row>
    <row r="45" spans="2:55" ht="27" hidden="1" outlineLevel="1">
      <c r="B45" s="407">
        <f>$A$3</f>
        <v>0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</row>
    <row r="46" ht="12.75" hidden="1" outlineLevel="1"/>
    <row r="47" ht="12.75" hidden="1" outlineLevel="1">
      <c r="B47" s="1" t="s">
        <v>52</v>
      </c>
    </row>
    <row r="48" ht="12.75" hidden="1" outlineLevel="1"/>
    <row r="49" spans="1:56" ht="15.75" hidden="1" outlineLevel="1">
      <c r="A49" s="2"/>
      <c r="B49" s="2"/>
      <c r="C49" s="2"/>
      <c r="D49" s="2"/>
      <c r="E49" s="2"/>
      <c r="F49" s="2"/>
      <c r="G49" s="75" t="s">
        <v>0</v>
      </c>
      <c r="H49" s="410">
        <f>J28+$U$10*$X$10+$AL$10+$X$10</f>
        <v>0.7</v>
      </c>
      <c r="I49" s="410"/>
      <c r="J49" s="410"/>
      <c r="K49" s="410"/>
      <c r="L49" s="410"/>
      <c r="M49" s="76" t="s">
        <v>1</v>
      </c>
      <c r="N49" s="2"/>
      <c r="O49" s="2"/>
      <c r="P49" s="2"/>
      <c r="Q49" s="2"/>
      <c r="R49" s="2"/>
      <c r="S49" s="2"/>
      <c r="T49" s="75" t="s">
        <v>2</v>
      </c>
      <c r="U49" s="411">
        <v>1</v>
      </c>
      <c r="V49" s="411"/>
      <c r="W49" s="13" t="s">
        <v>22</v>
      </c>
      <c r="X49" s="404">
        <v>0.010416666666666666</v>
      </c>
      <c r="Y49" s="404"/>
      <c r="Z49" s="404"/>
      <c r="AA49" s="404"/>
      <c r="AB49" s="404"/>
      <c r="AC49" s="76" t="s">
        <v>4</v>
      </c>
      <c r="AD49" s="2"/>
      <c r="AE49" s="2"/>
      <c r="AF49" s="2"/>
      <c r="AG49" s="2"/>
      <c r="AH49" s="2"/>
      <c r="AI49" s="2"/>
      <c r="AJ49" s="2"/>
      <c r="AK49" s="75" t="s">
        <v>5</v>
      </c>
      <c r="AL49" s="404">
        <v>0.003472222222222222</v>
      </c>
      <c r="AM49" s="404"/>
      <c r="AN49" s="404"/>
      <c r="AO49" s="404"/>
      <c r="AP49" s="404"/>
      <c r="AQ49" s="76" t="s">
        <v>4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52"/>
    </row>
    <row r="50" spans="1:56" ht="9.75" customHeight="1" hidden="1" outlineLevel="1" thickBot="1">
      <c r="A50" s="2"/>
      <c r="B50" s="2"/>
      <c r="C50" s="2"/>
      <c r="D50" s="2"/>
      <c r="E50" s="2"/>
      <c r="F50" s="2"/>
      <c r="G50" s="75"/>
      <c r="H50" s="105"/>
      <c r="I50" s="105"/>
      <c r="J50" s="105"/>
      <c r="K50" s="105"/>
      <c r="L50" s="105"/>
      <c r="M50" s="76"/>
      <c r="N50" s="2"/>
      <c r="O50" s="2"/>
      <c r="P50" s="2"/>
      <c r="Q50" s="2"/>
      <c r="R50" s="2"/>
      <c r="S50" s="2"/>
      <c r="T50" s="75"/>
      <c r="U50" s="106"/>
      <c r="V50" s="106"/>
      <c r="W50" s="106"/>
      <c r="X50" s="107"/>
      <c r="Y50" s="107"/>
      <c r="Z50" s="107"/>
      <c r="AA50" s="107"/>
      <c r="AB50" s="107"/>
      <c r="AC50" s="76"/>
      <c r="AD50" s="2"/>
      <c r="AE50" s="2"/>
      <c r="AF50" s="2"/>
      <c r="AG50" s="2"/>
      <c r="AH50" s="2"/>
      <c r="AI50" s="2"/>
      <c r="AJ50" s="2"/>
      <c r="AK50" s="75"/>
      <c r="AL50" s="107"/>
      <c r="AM50" s="107"/>
      <c r="AN50" s="107"/>
      <c r="AO50" s="107"/>
      <c r="AP50" s="107"/>
      <c r="AQ50" s="76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52"/>
    </row>
    <row r="51" spans="1:56" ht="18.75" customHeight="1" hidden="1" outlineLevel="1" thickBot="1">
      <c r="A51" s="2"/>
      <c r="B51" s="450" t="s">
        <v>12</v>
      </c>
      <c r="C51" s="451"/>
      <c r="D51" s="452" t="s">
        <v>48</v>
      </c>
      <c r="E51" s="453"/>
      <c r="F51" s="453"/>
      <c r="G51" s="453"/>
      <c r="H51" s="453"/>
      <c r="I51" s="454"/>
      <c r="J51" s="345" t="s">
        <v>13</v>
      </c>
      <c r="K51" s="346"/>
      <c r="L51" s="346"/>
      <c r="M51" s="346"/>
      <c r="N51" s="368"/>
      <c r="O51" s="345" t="s">
        <v>53</v>
      </c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68"/>
      <c r="AW51" s="449" t="s">
        <v>16</v>
      </c>
      <c r="AX51" s="346"/>
      <c r="AY51" s="346"/>
      <c r="AZ51" s="346"/>
      <c r="BA51" s="346"/>
      <c r="BB51" s="433"/>
      <c r="BC51" s="434"/>
      <c r="BD51" s="52"/>
    </row>
    <row r="52" spans="1:56" ht="18" customHeight="1" hidden="1" outlineLevel="1">
      <c r="A52" s="2"/>
      <c r="B52" s="455">
        <v>7</v>
      </c>
      <c r="C52" s="443"/>
      <c r="D52" s="455">
        <v>1</v>
      </c>
      <c r="E52" s="443"/>
      <c r="F52" s="443"/>
      <c r="G52" s="443"/>
      <c r="H52" s="443"/>
      <c r="I52" s="444"/>
      <c r="J52" s="457">
        <f>$H$49</f>
        <v>0.7</v>
      </c>
      <c r="K52" s="458"/>
      <c r="L52" s="458"/>
      <c r="M52" s="458"/>
      <c r="N52" s="459"/>
      <c r="O52" s="463" t="str">
        <f>$G$35</f>
        <v>BSG SF Reken</v>
      </c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11" t="s">
        <v>15</v>
      </c>
      <c r="AF52" s="435" t="str">
        <f>$G$40</f>
        <v>RC Borken-Hoxfeld 3</v>
      </c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6"/>
      <c r="AW52" s="437"/>
      <c r="AX52" s="438"/>
      <c r="AY52" s="438" t="s">
        <v>14</v>
      </c>
      <c r="AZ52" s="438"/>
      <c r="BA52" s="441"/>
      <c r="BB52" s="443"/>
      <c r="BC52" s="444"/>
      <c r="BD52" s="52"/>
    </row>
    <row r="53" spans="1:56" ht="11.25" customHeight="1" hidden="1" outlineLevel="1" thickBot="1">
      <c r="A53" s="2"/>
      <c r="B53" s="456"/>
      <c r="C53" s="445"/>
      <c r="D53" s="456"/>
      <c r="E53" s="445"/>
      <c r="F53" s="445"/>
      <c r="G53" s="445"/>
      <c r="H53" s="445"/>
      <c r="I53" s="446"/>
      <c r="J53" s="460"/>
      <c r="K53" s="461"/>
      <c r="L53" s="461"/>
      <c r="M53" s="461"/>
      <c r="N53" s="462"/>
      <c r="O53" s="464" t="s">
        <v>54</v>
      </c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108"/>
      <c r="AF53" s="447" t="s">
        <v>55</v>
      </c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8"/>
      <c r="AW53" s="439"/>
      <c r="AX53" s="440"/>
      <c r="AY53" s="440"/>
      <c r="AZ53" s="440"/>
      <c r="BA53" s="442"/>
      <c r="BB53" s="445"/>
      <c r="BC53" s="446"/>
      <c r="BD53" s="52"/>
    </row>
    <row r="54" ht="6" customHeight="1" hidden="1" outlineLevel="1"/>
    <row r="55" ht="3.75" customHeight="1" hidden="1" outlineLevel="1" thickBot="1"/>
    <row r="56" spans="2:55" ht="19.5" customHeight="1" hidden="1" outlineLevel="1" thickBot="1">
      <c r="B56" s="450" t="s">
        <v>12</v>
      </c>
      <c r="C56" s="451"/>
      <c r="D56" s="452" t="s">
        <v>48</v>
      </c>
      <c r="E56" s="453"/>
      <c r="F56" s="453"/>
      <c r="G56" s="453"/>
      <c r="H56" s="453"/>
      <c r="I56" s="454"/>
      <c r="J56" s="345" t="s">
        <v>13</v>
      </c>
      <c r="K56" s="346"/>
      <c r="L56" s="346"/>
      <c r="M56" s="346"/>
      <c r="N56" s="368"/>
      <c r="O56" s="345" t="s">
        <v>56</v>
      </c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68"/>
      <c r="AW56" s="449" t="s">
        <v>16</v>
      </c>
      <c r="AX56" s="346"/>
      <c r="AY56" s="346"/>
      <c r="AZ56" s="346"/>
      <c r="BA56" s="346"/>
      <c r="BB56" s="433"/>
      <c r="BC56" s="434"/>
    </row>
    <row r="57" spans="2:55" ht="18" customHeight="1" hidden="1" outlineLevel="1">
      <c r="B57" s="455">
        <v>8</v>
      </c>
      <c r="C57" s="443"/>
      <c r="D57" s="455">
        <v>1</v>
      </c>
      <c r="E57" s="443"/>
      <c r="F57" s="443"/>
      <c r="G57" s="443"/>
      <c r="H57" s="443"/>
      <c r="I57" s="444"/>
      <c r="J57" s="457">
        <f>$H$49+$U$49*$X$49+$AL$49</f>
        <v>0.7138888888888888</v>
      </c>
      <c r="K57" s="458"/>
      <c r="L57" s="458"/>
      <c r="M57" s="458"/>
      <c r="N57" s="459"/>
      <c r="O57" s="463" t="str">
        <f>$G$34</f>
        <v>SG Pin Pals</v>
      </c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11" t="s">
        <v>15</v>
      </c>
      <c r="AF57" s="435" t="str">
        <f>$G$39</f>
        <v>VfL Ramsdorf II</v>
      </c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6"/>
      <c r="AW57" s="437"/>
      <c r="AX57" s="438"/>
      <c r="AY57" s="438" t="s">
        <v>14</v>
      </c>
      <c r="AZ57" s="438"/>
      <c r="BA57" s="441"/>
      <c r="BB57" s="443"/>
      <c r="BC57" s="444"/>
    </row>
    <row r="58" spans="2:55" ht="12" customHeight="1" hidden="1" outlineLevel="1" thickBot="1">
      <c r="B58" s="456"/>
      <c r="C58" s="445"/>
      <c r="D58" s="456"/>
      <c r="E58" s="445"/>
      <c r="F58" s="445"/>
      <c r="G58" s="445"/>
      <c r="H58" s="445"/>
      <c r="I58" s="446"/>
      <c r="J58" s="460"/>
      <c r="K58" s="461"/>
      <c r="L58" s="461"/>
      <c r="M58" s="461"/>
      <c r="N58" s="462"/>
      <c r="O58" s="464" t="s">
        <v>54</v>
      </c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108"/>
      <c r="AF58" s="447" t="s">
        <v>55</v>
      </c>
      <c r="AG58" s="447"/>
      <c r="AH58" s="447"/>
      <c r="AI58" s="447"/>
      <c r="AJ58" s="447"/>
      <c r="AK58" s="447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8"/>
      <c r="AW58" s="439"/>
      <c r="AX58" s="440"/>
      <c r="AY58" s="440"/>
      <c r="AZ58" s="440"/>
      <c r="BA58" s="442"/>
      <c r="BB58" s="445"/>
      <c r="BC58" s="446"/>
    </row>
    <row r="59" ht="3.75" customHeight="1" hidden="1" outlineLevel="1" thickBot="1"/>
    <row r="60" spans="2:55" ht="19.5" customHeight="1" hidden="1" outlineLevel="1" thickBot="1">
      <c r="B60" s="450" t="s">
        <v>12</v>
      </c>
      <c r="C60" s="451"/>
      <c r="D60" s="452" t="s">
        <v>48</v>
      </c>
      <c r="E60" s="453"/>
      <c r="F60" s="453"/>
      <c r="G60" s="453"/>
      <c r="H60" s="453"/>
      <c r="I60" s="454"/>
      <c r="J60" s="345" t="s">
        <v>13</v>
      </c>
      <c r="K60" s="346"/>
      <c r="L60" s="346"/>
      <c r="M60" s="346"/>
      <c r="N60" s="368"/>
      <c r="O60" s="345" t="s">
        <v>57</v>
      </c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68"/>
      <c r="AW60" s="449" t="s">
        <v>16</v>
      </c>
      <c r="AX60" s="346"/>
      <c r="AY60" s="346"/>
      <c r="AZ60" s="346"/>
      <c r="BA60" s="346"/>
      <c r="BB60" s="433"/>
      <c r="BC60" s="434"/>
    </row>
    <row r="61" spans="2:55" ht="18" customHeight="1" hidden="1" outlineLevel="1">
      <c r="B61" s="455">
        <v>9</v>
      </c>
      <c r="C61" s="443"/>
      <c r="D61" s="455">
        <v>1</v>
      </c>
      <c r="E61" s="443"/>
      <c r="F61" s="443"/>
      <c r="G61" s="443"/>
      <c r="H61" s="443"/>
      <c r="I61" s="444"/>
      <c r="J61" s="457">
        <f>$J$57+$U$49*$X$49+$AL$49</f>
        <v>0.7277777777777776</v>
      </c>
      <c r="K61" s="458"/>
      <c r="L61" s="458"/>
      <c r="M61" s="458"/>
      <c r="N61" s="459"/>
      <c r="O61" s="463" t="str">
        <f>$G$33</f>
        <v>BSG Siemens</v>
      </c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11" t="s">
        <v>15</v>
      </c>
      <c r="AF61" s="435" t="str">
        <f>$G$38</f>
        <v>BSG Cosmos </v>
      </c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6"/>
      <c r="AW61" s="437"/>
      <c r="AX61" s="438"/>
      <c r="AY61" s="438" t="s">
        <v>14</v>
      </c>
      <c r="AZ61" s="438"/>
      <c r="BA61" s="441"/>
      <c r="BB61" s="443"/>
      <c r="BC61" s="444"/>
    </row>
    <row r="62" spans="2:86" ht="12" customHeight="1" hidden="1" outlineLevel="1" thickBot="1">
      <c r="B62" s="456"/>
      <c r="C62" s="445"/>
      <c r="D62" s="456"/>
      <c r="E62" s="445"/>
      <c r="F62" s="445"/>
      <c r="G62" s="445"/>
      <c r="H62" s="445"/>
      <c r="I62" s="446"/>
      <c r="J62" s="460"/>
      <c r="K62" s="461"/>
      <c r="L62" s="461"/>
      <c r="M62" s="461"/>
      <c r="N62" s="462"/>
      <c r="O62" s="464" t="s">
        <v>58</v>
      </c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108"/>
      <c r="AF62" s="447" t="s">
        <v>59</v>
      </c>
      <c r="AG62" s="447"/>
      <c r="AH62" s="447"/>
      <c r="AI62" s="447"/>
      <c r="AJ62" s="447"/>
      <c r="AK62" s="447"/>
      <c r="AL62" s="447"/>
      <c r="AM62" s="447"/>
      <c r="AN62" s="447"/>
      <c r="AO62" s="447"/>
      <c r="AP62" s="447"/>
      <c r="AQ62" s="447"/>
      <c r="AR62" s="447"/>
      <c r="AS62" s="447"/>
      <c r="AT62" s="447"/>
      <c r="AU62" s="447"/>
      <c r="AV62" s="448"/>
      <c r="AW62" s="439"/>
      <c r="AX62" s="440"/>
      <c r="AY62" s="440"/>
      <c r="AZ62" s="440"/>
      <c r="BA62" s="442"/>
      <c r="BB62" s="445"/>
      <c r="BC62" s="446"/>
      <c r="BZ62" s="62"/>
      <c r="CA62" s="109"/>
      <c r="CB62" s="109"/>
      <c r="CC62" s="110"/>
      <c r="CD62" s="110"/>
      <c r="CE62" s="110"/>
      <c r="CF62" s="110"/>
      <c r="CG62" s="111"/>
      <c r="CH62" s="111"/>
    </row>
    <row r="63" spans="78:86" ht="3.75" customHeight="1" hidden="1" outlineLevel="1">
      <c r="BZ63" s="62"/>
      <c r="CA63" s="109"/>
      <c r="CB63" s="109"/>
      <c r="CC63" s="110"/>
      <c r="CD63" s="110"/>
      <c r="CE63" s="110"/>
      <c r="CF63" s="110"/>
      <c r="CG63" s="111"/>
      <c r="CH63" s="111"/>
    </row>
    <row r="64" spans="57:73" ht="12.75" hidden="1" outlineLevel="1">
      <c r="BE64" s="47"/>
      <c r="BF64" s="47"/>
      <c r="BG64" s="47"/>
      <c r="BH64" s="47"/>
      <c r="BI64" s="47"/>
      <c r="BJ64" s="47"/>
      <c r="BK64" s="47"/>
      <c r="BL64" s="47"/>
      <c r="BM64" s="112"/>
      <c r="BN64" s="112"/>
      <c r="BO64" s="112"/>
      <c r="BP64" s="112"/>
      <c r="BQ64" s="112"/>
      <c r="BR64" s="112"/>
      <c r="BS64" s="112"/>
      <c r="BT64" s="112"/>
      <c r="BU64" s="112"/>
    </row>
    <row r="65" spans="2:73" ht="12.75" hidden="1" outlineLevel="1">
      <c r="B65" s="1" t="s">
        <v>60</v>
      </c>
      <c r="BE65" s="47"/>
      <c r="BF65" s="47"/>
      <c r="BG65" s="47"/>
      <c r="BH65" s="47"/>
      <c r="BI65" s="47"/>
      <c r="BJ65" s="47"/>
      <c r="BK65" s="47"/>
      <c r="BL65" s="47"/>
      <c r="BM65" s="112"/>
      <c r="BN65" s="112"/>
      <c r="BO65" s="112"/>
      <c r="BP65" s="112"/>
      <c r="BQ65" s="112"/>
      <c r="BR65" s="112"/>
      <c r="BS65" s="112"/>
      <c r="BT65" s="112"/>
      <c r="BU65" s="112"/>
    </row>
    <row r="66" ht="12.75" hidden="1" outlineLevel="1"/>
    <row r="67" spans="9:48" ht="25.5" customHeight="1" hidden="1" outlineLevel="1">
      <c r="I67" s="429" t="s">
        <v>7</v>
      </c>
      <c r="J67" s="430"/>
      <c r="K67" s="430"/>
      <c r="L67" s="113"/>
      <c r="M67" s="431" t="str">
        <f>IF(ISBLANK($AZ$61)," ",IF($AW$61&gt;$AZ$61,$O$61,IF($AZ$61&gt;$AW$61,$AF$61)))</f>
        <v> </v>
      </c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2"/>
    </row>
    <row r="68" spans="9:48" ht="25.5" customHeight="1" hidden="1" outlineLevel="1">
      <c r="I68" s="421" t="s">
        <v>8</v>
      </c>
      <c r="J68" s="422"/>
      <c r="K68" s="422"/>
      <c r="L68" s="114"/>
      <c r="M68" s="423" t="str">
        <f>IF(ISBLANK($AZ$61)," ",IF($AW$61&lt;$AZ$61,$O$61,IF($AZ$61&lt;$AW$61,$AF$61)))</f>
        <v> </v>
      </c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3"/>
      <c r="AO68" s="423"/>
      <c r="AP68" s="423"/>
      <c r="AQ68" s="423"/>
      <c r="AR68" s="423"/>
      <c r="AS68" s="423"/>
      <c r="AT68" s="423"/>
      <c r="AU68" s="423"/>
      <c r="AV68" s="424"/>
    </row>
    <row r="69" spans="9:48" ht="25.5" customHeight="1" hidden="1" outlineLevel="1">
      <c r="I69" s="417" t="s">
        <v>9</v>
      </c>
      <c r="J69" s="418"/>
      <c r="K69" s="418"/>
      <c r="L69" s="115"/>
      <c r="M69" s="419" t="str">
        <f>IF(ISBLANK($AZ$57)," ",IF($AW$57&gt;$AZ$57,$O$57,IF($AZ$57&gt;$AW$57,$AF$57)))</f>
        <v> </v>
      </c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20"/>
    </row>
    <row r="70" spans="9:48" ht="25.5" customHeight="1" hidden="1" outlineLevel="1">
      <c r="I70" s="421" t="s">
        <v>10</v>
      </c>
      <c r="J70" s="422"/>
      <c r="K70" s="422"/>
      <c r="L70" s="114"/>
      <c r="M70" s="423" t="str">
        <f>IF(ISBLANK($AZ$57)," ",IF($AW$57&lt;$AZ$57,$O$57,IF($AZ$57&lt;$AW$57,$AF$57)))</f>
        <v> </v>
      </c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4"/>
    </row>
    <row r="71" spans="9:102" ht="25.5" customHeight="1" hidden="1" outlineLevel="1">
      <c r="I71" s="425" t="s">
        <v>11</v>
      </c>
      <c r="J71" s="426"/>
      <c r="K71" s="426"/>
      <c r="L71" s="115"/>
      <c r="M71" s="427" t="str">
        <f>IF(ISBLANK($AZ$52)," ",IF($AW$52&gt;$AZ$52,$O$52,IF($AZ$52&gt;$AW$52,$AF$52)))</f>
        <v> </v>
      </c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8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9:102" ht="25.5" customHeight="1" hidden="1" outlineLevel="1" thickBot="1">
      <c r="I72" s="413" t="s">
        <v>61</v>
      </c>
      <c r="J72" s="414"/>
      <c r="K72" s="414"/>
      <c r="L72" s="116"/>
      <c r="M72" s="415" t="str">
        <f>IF(ISBLANK($AZ$52)," ",IF($AW$52&lt;$AZ$52,$O$52,IF($AZ$52&lt;$AW$52,$AF$52)))</f>
        <v> </v>
      </c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415"/>
      <c r="AT72" s="415"/>
      <c r="AU72" s="415"/>
      <c r="AV72" s="416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ht="12.75" hidden="1" outlineLevel="1"/>
    <row r="74" ht="12.75" collapsed="1"/>
  </sheetData>
  <sheetProtection/>
  <mergeCells count="213">
    <mergeCell ref="AL10:AP10"/>
    <mergeCell ref="AG16:BA16"/>
    <mergeCell ref="BB16:BC16"/>
    <mergeCell ref="A2:AP2"/>
    <mergeCell ref="A3:AP3"/>
    <mergeCell ref="A4:AP4"/>
    <mergeCell ref="K6:AF6"/>
    <mergeCell ref="B8:AM8"/>
    <mergeCell ref="H10:L10"/>
    <mergeCell ref="U10:V10"/>
    <mergeCell ref="X10:AB10"/>
    <mergeCell ref="B16:C16"/>
    <mergeCell ref="D16:X16"/>
    <mergeCell ref="Y16:Z16"/>
    <mergeCell ref="B15:X15"/>
    <mergeCell ref="Y15:Z15"/>
    <mergeCell ref="B17:C17"/>
    <mergeCell ref="D17:X17"/>
    <mergeCell ref="B18:C18"/>
    <mergeCell ref="AE16:AF16"/>
    <mergeCell ref="D18:X18"/>
    <mergeCell ref="Y18:Z18"/>
    <mergeCell ref="AE18:AF18"/>
    <mergeCell ref="Y17:Z17"/>
    <mergeCell ref="AE17:AF17"/>
    <mergeCell ref="BB15:BC15"/>
    <mergeCell ref="AG18:BA18"/>
    <mergeCell ref="BB18:BC18"/>
    <mergeCell ref="AG17:BA17"/>
    <mergeCell ref="BB17:BC17"/>
    <mergeCell ref="D22:F22"/>
    <mergeCell ref="G22:I22"/>
    <mergeCell ref="J22:N22"/>
    <mergeCell ref="AW22:BA22"/>
    <mergeCell ref="BB22:BC22"/>
    <mergeCell ref="AE15:BA15"/>
    <mergeCell ref="G23:I23"/>
    <mergeCell ref="J23:N23"/>
    <mergeCell ref="O22:AV22"/>
    <mergeCell ref="AF23:AV23"/>
    <mergeCell ref="AW23:AX23"/>
    <mergeCell ref="BB23:BC23"/>
    <mergeCell ref="AZ23:BA23"/>
    <mergeCell ref="B22:C22"/>
    <mergeCell ref="G24:I24"/>
    <mergeCell ref="J24:N24"/>
    <mergeCell ref="O24:AD24"/>
    <mergeCell ref="D24:F24"/>
    <mergeCell ref="O23:AD23"/>
    <mergeCell ref="B23:C23"/>
    <mergeCell ref="D23:F23"/>
    <mergeCell ref="B25:C25"/>
    <mergeCell ref="D25:F25"/>
    <mergeCell ref="G25:I25"/>
    <mergeCell ref="J25:N25"/>
    <mergeCell ref="B24:C24"/>
    <mergeCell ref="BB25:BC25"/>
    <mergeCell ref="AW26:AX26"/>
    <mergeCell ref="AZ26:BA26"/>
    <mergeCell ref="BB24:BC24"/>
    <mergeCell ref="AW25:AX25"/>
    <mergeCell ref="BB26:BC26"/>
    <mergeCell ref="O25:AD25"/>
    <mergeCell ref="AF25:AV25"/>
    <mergeCell ref="AZ24:BA24"/>
    <mergeCell ref="AZ25:BA25"/>
    <mergeCell ref="AF24:AV24"/>
    <mergeCell ref="AW24:AX24"/>
    <mergeCell ref="B27:C27"/>
    <mergeCell ref="D27:F27"/>
    <mergeCell ref="G27:I27"/>
    <mergeCell ref="J27:N27"/>
    <mergeCell ref="O27:AD27"/>
    <mergeCell ref="AF27:AV27"/>
    <mergeCell ref="AW27:AX27"/>
    <mergeCell ref="D26:F26"/>
    <mergeCell ref="G26:I26"/>
    <mergeCell ref="AZ27:BA27"/>
    <mergeCell ref="B26:C26"/>
    <mergeCell ref="AH32:AJ32"/>
    <mergeCell ref="AK32:AO32"/>
    <mergeCell ref="AP32:AR32"/>
    <mergeCell ref="E32:AD32"/>
    <mergeCell ref="AE32:AG32"/>
    <mergeCell ref="AF26:AV26"/>
    <mergeCell ref="J26:N26"/>
    <mergeCell ref="O26:AD26"/>
    <mergeCell ref="BB27:BC27"/>
    <mergeCell ref="B28:C28"/>
    <mergeCell ref="D28:F28"/>
    <mergeCell ref="G28:I28"/>
    <mergeCell ref="J28:N28"/>
    <mergeCell ref="AW28:AX28"/>
    <mergeCell ref="AZ28:BA28"/>
    <mergeCell ref="BB28:BC28"/>
    <mergeCell ref="O28:AD28"/>
    <mergeCell ref="AF28:AV28"/>
    <mergeCell ref="AH34:AJ34"/>
    <mergeCell ref="AK34:AL34"/>
    <mergeCell ref="AN34:AO34"/>
    <mergeCell ref="AP34:AR34"/>
    <mergeCell ref="AK33:AL33"/>
    <mergeCell ref="AN33:AO33"/>
    <mergeCell ref="AH33:AJ33"/>
    <mergeCell ref="AP33:AR33"/>
    <mergeCell ref="E33:F33"/>
    <mergeCell ref="E35:F35"/>
    <mergeCell ref="G35:AD35"/>
    <mergeCell ref="AE35:AG35"/>
    <mergeCell ref="E34:F34"/>
    <mergeCell ref="G34:AD34"/>
    <mergeCell ref="AE34:AG34"/>
    <mergeCell ref="G33:AD33"/>
    <mergeCell ref="AE33:AG33"/>
    <mergeCell ref="AP37:AR37"/>
    <mergeCell ref="AH35:AJ35"/>
    <mergeCell ref="AK35:AL35"/>
    <mergeCell ref="AN35:AO35"/>
    <mergeCell ref="AE38:AG38"/>
    <mergeCell ref="AH38:AJ38"/>
    <mergeCell ref="AK38:AL38"/>
    <mergeCell ref="AN38:AO38"/>
    <mergeCell ref="AK39:AL39"/>
    <mergeCell ref="AN39:AO39"/>
    <mergeCell ref="AP39:AR39"/>
    <mergeCell ref="E38:F38"/>
    <mergeCell ref="G38:AD38"/>
    <mergeCell ref="AP35:AR35"/>
    <mergeCell ref="E37:AD37"/>
    <mergeCell ref="AE37:AG37"/>
    <mergeCell ref="AH37:AJ37"/>
    <mergeCell ref="AK37:AO37"/>
    <mergeCell ref="AW51:BA51"/>
    <mergeCell ref="E40:F40"/>
    <mergeCell ref="G40:AD40"/>
    <mergeCell ref="AE40:AG40"/>
    <mergeCell ref="AH40:AJ40"/>
    <mergeCell ref="AP38:AR38"/>
    <mergeCell ref="E39:F39"/>
    <mergeCell ref="G39:AD39"/>
    <mergeCell ref="AE39:AG39"/>
    <mergeCell ref="AH39:AJ39"/>
    <mergeCell ref="X49:AB49"/>
    <mergeCell ref="AL49:AP49"/>
    <mergeCell ref="B51:C51"/>
    <mergeCell ref="D51:I51"/>
    <mergeCell ref="AK40:AL40"/>
    <mergeCell ref="AN40:AO40"/>
    <mergeCell ref="O51:AV51"/>
    <mergeCell ref="J51:N51"/>
    <mergeCell ref="B52:C53"/>
    <mergeCell ref="D52:I53"/>
    <mergeCell ref="J52:N53"/>
    <mergeCell ref="BB51:BC51"/>
    <mergeCell ref="AP40:AR40"/>
    <mergeCell ref="B44:BC44"/>
    <mergeCell ref="B45:BC45"/>
    <mergeCell ref="H49:L49"/>
    <mergeCell ref="U49:V49"/>
    <mergeCell ref="B56:C56"/>
    <mergeCell ref="D56:I56"/>
    <mergeCell ref="J56:N56"/>
    <mergeCell ref="AW52:AX53"/>
    <mergeCell ref="O52:AD52"/>
    <mergeCell ref="O56:AV56"/>
    <mergeCell ref="AF52:AV52"/>
    <mergeCell ref="AZ52:BA53"/>
    <mergeCell ref="AY52:AY53"/>
    <mergeCell ref="BB57:BC58"/>
    <mergeCell ref="B57:C58"/>
    <mergeCell ref="D57:I58"/>
    <mergeCell ref="J57:N58"/>
    <mergeCell ref="O57:AD57"/>
    <mergeCell ref="O58:AD58"/>
    <mergeCell ref="AZ57:BA58"/>
    <mergeCell ref="J61:N62"/>
    <mergeCell ref="O61:AD61"/>
    <mergeCell ref="O62:AD62"/>
    <mergeCell ref="AW57:AX58"/>
    <mergeCell ref="J60:N60"/>
    <mergeCell ref="BB52:BC53"/>
    <mergeCell ref="O53:AD53"/>
    <mergeCell ref="AF53:AV53"/>
    <mergeCell ref="BB56:BC56"/>
    <mergeCell ref="AW56:BA56"/>
    <mergeCell ref="AF62:AV62"/>
    <mergeCell ref="O60:AV60"/>
    <mergeCell ref="AF57:AV57"/>
    <mergeCell ref="AW60:BA60"/>
    <mergeCell ref="AF58:AV58"/>
    <mergeCell ref="B60:C60"/>
    <mergeCell ref="D60:I60"/>
    <mergeCell ref="AY57:AY58"/>
    <mergeCell ref="B61:C62"/>
    <mergeCell ref="D61:I62"/>
    <mergeCell ref="I67:K67"/>
    <mergeCell ref="M67:AV67"/>
    <mergeCell ref="I68:K68"/>
    <mergeCell ref="M68:AV68"/>
    <mergeCell ref="BB60:BC60"/>
    <mergeCell ref="AF61:AV61"/>
    <mergeCell ref="AW61:AX62"/>
    <mergeCell ref="AY61:AY62"/>
    <mergeCell ref="AZ61:BA62"/>
    <mergeCell ref="BB61:BC62"/>
    <mergeCell ref="I72:K72"/>
    <mergeCell ref="M72:AV72"/>
    <mergeCell ref="I69:K69"/>
    <mergeCell ref="M69:AV69"/>
    <mergeCell ref="I70:K70"/>
    <mergeCell ref="M70:AV70"/>
    <mergeCell ref="I71:K71"/>
    <mergeCell ref="M71:AV71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 xml:space="preserve">&amp;C&amp;F&amp;R&amp;P von &amp;N </oddFooter>
  </headerFooter>
  <rowBreaks count="1" manualBreakCount="1">
    <brk id="43" max="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2:W24"/>
  <sheetViews>
    <sheetView zoomScaleSheetLayoutView="100" zoomScalePageLayoutView="0" workbookViewId="0" topLeftCell="A1">
      <selection activeCell="N16" sqref="N16"/>
    </sheetView>
  </sheetViews>
  <sheetFormatPr defaultColWidth="11.421875" defaultRowHeight="12.75"/>
  <cols>
    <col min="1" max="1" width="4.00390625" style="0" customWidth="1"/>
    <col min="2" max="2" width="2.57421875" style="0" customWidth="1"/>
    <col min="3" max="7" width="3.57421875" style="0" customWidth="1"/>
    <col min="9" max="9" width="9.28125" style="0" customWidth="1"/>
    <col min="10" max="10" width="3.57421875" style="0" customWidth="1"/>
    <col min="11" max="11" width="3.8515625" style="0" customWidth="1"/>
    <col min="13" max="13" width="9.140625" style="0" customWidth="1"/>
    <col min="14" max="14" width="6.8515625" style="0" customWidth="1"/>
    <col min="15" max="15" width="5.57421875" style="0" customWidth="1"/>
    <col min="16" max="16" width="2.00390625" style="0" bestFit="1" customWidth="1"/>
    <col min="17" max="17" width="8.7109375" style="0" customWidth="1"/>
    <col min="18" max="18" width="6.8515625" style="0" customWidth="1"/>
    <col min="19" max="19" width="8.57421875" style="0" customWidth="1"/>
    <col min="20" max="20" width="8.00390625" style="0" customWidth="1"/>
    <col min="21" max="21" width="10.140625" style="0" customWidth="1"/>
    <col min="22" max="22" width="8.421875" style="0" customWidth="1"/>
    <col min="23" max="30" width="11.421875" style="117" customWidth="1"/>
    <col min="31" max="37" width="11.421875" style="118" customWidth="1"/>
    <col min="38" max="39" width="11.421875" style="109" customWidth="1"/>
    <col min="40" max="46" width="11.421875" style="64" customWidth="1"/>
    <col min="47" max="50" width="11.421875" style="65" customWidth="1"/>
    <col min="51" max="68" width="11.421875" style="66" customWidth="1"/>
    <col min="126" max="127" width="4.421875" style="0" hidden="1" customWidth="1"/>
  </cols>
  <sheetData>
    <row r="1" ht="13.5" thickBot="1"/>
    <row r="2" spans="3:8" ht="13.5" thickBot="1">
      <c r="C2" s="346" t="s">
        <v>68</v>
      </c>
      <c r="D2" s="346"/>
      <c r="E2" s="346"/>
      <c r="F2" s="346"/>
      <c r="G2" s="346"/>
      <c r="H2" s="368"/>
    </row>
    <row r="3" ht="13.5" thickBot="1"/>
    <row r="4" spans="1:22" ht="13.5" thickBot="1">
      <c r="A4" s="450" t="s">
        <v>12</v>
      </c>
      <c r="B4" s="451"/>
      <c r="C4" s="345" t="s">
        <v>13</v>
      </c>
      <c r="D4" s="346"/>
      <c r="E4" s="346"/>
      <c r="F4" s="346"/>
      <c r="G4" s="368"/>
      <c r="H4" s="346" t="s">
        <v>50</v>
      </c>
      <c r="I4" s="346"/>
      <c r="J4" s="346"/>
      <c r="K4" s="346"/>
      <c r="L4" s="346"/>
      <c r="M4" s="368"/>
      <c r="N4" s="345" t="s">
        <v>16</v>
      </c>
      <c r="O4" s="346"/>
      <c r="P4" s="346"/>
      <c r="Q4" s="346"/>
      <c r="R4" s="368"/>
      <c r="S4" s="369" t="s">
        <v>62</v>
      </c>
      <c r="T4" s="370"/>
      <c r="U4" s="369" t="s">
        <v>63</v>
      </c>
      <c r="V4" s="370"/>
    </row>
    <row r="5" spans="1:23" ht="12.75">
      <c r="A5" s="505">
        <v>84</v>
      </c>
      <c r="B5" s="506"/>
      <c r="C5" s="507">
        <v>0.7055555555555556</v>
      </c>
      <c r="D5" s="507"/>
      <c r="E5" s="507"/>
      <c r="F5" s="507"/>
      <c r="G5" s="508"/>
      <c r="H5" s="523" t="str">
        <f>'Runde 2Gr A_B'!G34</f>
        <v>SG Achim Lager</v>
      </c>
      <c r="I5" s="523"/>
      <c r="J5" s="523" t="s">
        <v>15</v>
      </c>
      <c r="K5" s="523"/>
      <c r="L5" s="523" t="str">
        <f>'Runde 2Gr C_D'!G34</f>
        <v>SG Pin Pals</v>
      </c>
      <c r="M5" s="524"/>
      <c r="N5" s="512">
        <v>4</v>
      </c>
      <c r="O5" s="503"/>
      <c r="P5" s="82" t="s">
        <v>14</v>
      </c>
      <c r="Q5" s="503">
        <v>5</v>
      </c>
      <c r="R5" s="504"/>
      <c r="S5" s="495" t="str">
        <f>IF(N5="","",(IF(N5&gt;Q5,H5,L5)))</f>
        <v>SG Pin Pals</v>
      </c>
      <c r="T5" s="496"/>
      <c r="U5" s="495" t="str">
        <f>IF(N5="","",(IF(N5&lt;Q5,H5,L5)))</f>
        <v>SG Achim Lager</v>
      </c>
      <c r="V5" s="496"/>
      <c r="W5" s="117" t="s">
        <v>113</v>
      </c>
    </row>
    <row r="6" spans="1:22" ht="13.5" thickBot="1">
      <c r="A6" s="497">
        <v>86</v>
      </c>
      <c r="B6" s="498"/>
      <c r="C6" s="507">
        <v>0.7208333333333333</v>
      </c>
      <c r="D6" s="507"/>
      <c r="E6" s="507"/>
      <c r="F6" s="507"/>
      <c r="G6" s="508"/>
      <c r="H6" s="521" t="str">
        <f>'Runde 2Gr A_B'!G39</f>
        <v>BSG Lebo</v>
      </c>
      <c r="I6" s="521"/>
      <c r="J6" s="521" t="s">
        <v>15</v>
      </c>
      <c r="K6" s="521"/>
      <c r="L6" s="521" t="str">
        <f>'Runde 2Gr C_D'!G39</f>
        <v>VfL Ramsdorf II</v>
      </c>
      <c r="M6" s="522"/>
      <c r="N6" s="348">
        <v>0</v>
      </c>
      <c r="O6" s="350"/>
      <c r="P6" s="7" t="s">
        <v>14</v>
      </c>
      <c r="Q6" s="350">
        <v>2</v>
      </c>
      <c r="R6" s="351"/>
      <c r="S6" s="495" t="str">
        <f>IF(N6="","",(IF(N6&gt;Q6,H6,L6)))</f>
        <v>VfL Ramsdorf II</v>
      </c>
      <c r="T6" s="496"/>
      <c r="U6" s="495" t="str">
        <f>IF(N6="","",(IF(N6&lt;Q6,H6,L6)))</f>
        <v>BSG Lebo</v>
      </c>
      <c r="V6" s="496"/>
    </row>
    <row r="7" ht="12.75"/>
    <row r="8" ht="12.75"/>
    <row r="9" ht="12.75"/>
    <row r="10" ht="13.5" thickBot="1"/>
    <row r="11" spans="3:8" ht="13.5" thickBot="1">
      <c r="C11" s="346" t="s">
        <v>69</v>
      </c>
      <c r="D11" s="346"/>
      <c r="E11" s="346"/>
      <c r="F11" s="346"/>
      <c r="G11" s="346"/>
      <c r="H11" s="368"/>
    </row>
    <row r="12" ht="13.5" thickBot="1"/>
    <row r="13" spans="1:22" ht="13.5" thickBot="1">
      <c r="A13" s="450" t="s">
        <v>12</v>
      </c>
      <c r="B13" s="451"/>
      <c r="C13" s="345" t="s">
        <v>13</v>
      </c>
      <c r="D13" s="346"/>
      <c r="E13" s="346"/>
      <c r="F13" s="346"/>
      <c r="G13" s="368"/>
      <c r="H13" s="346" t="s">
        <v>50</v>
      </c>
      <c r="I13" s="346"/>
      <c r="J13" s="346"/>
      <c r="K13" s="346"/>
      <c r="L13" s="346"/>
      <c r="M13" s="368"/>
      <c r="N13" s="345" t="s">
        <v>16</v>
      </c>
      <c r="O13" s="346"/>
      <c r="P13" s="346"/>
      <c r="Q13" s="346"/>
      <c r="R13" s="368"/>
      <c r="S13" s="369" t="s">
        <v>62</v>
      </c>
      <c r="T13" s="370"/>
      <c r="U13" s="369" t="s">
        <v>63</v>
      </c>
      <c r="V13" s="370"/>
    </row>
    <row r="14" spans="1:22" ht="12.75">
      <c r="A14" s="505">
        <v>88</v>
      </c>
      <c r="B14" s="506"/>
      <c r="C14" s="507">
        <v>0.7430555555555555</v>
      </c>
      <c r="D14" s="507"/>
      <c r="E14" s="507"/>
      <c r="F14" s="507"/>
      <c r="G14" s="508"/>
      <c r="H14" s="523" t="str">
        <f>U5</f>
        <v>SG Achim Lager</v>
      </c>
      <c r="I14" s="523"/>
      <c r="J14" s="523" t="s">
        <v>15</v>
      </c>
      <c r="K14" s="523"/>
      <c r="L14" s="523" t="str">
        <f>U6</f>
        <v>BSG Lebo</v>
      </c>
      <c r="M14" s="524"/>
      <c r="N14" s="512">
        <v>4</v>
      </c>
      <c r="O14" s="503"/>
      <c r="P14" s="82" t="s">
        <v>14</v>
      </c>
      <c r="Q14" s="503">
        <v>6</v>
      </c>
      <c r="R14" s="504"/>
      <c r="S14" s="495" t="str">
        <f>IF(N14="","",(IF(N14&gt;Q14,H14,L14)))</f>
        <v>BSG Lebo</v>
      </c>
      <c r="T14" s="496"/>
      <c r="U14" s="495" t="str">
        <f>IF(N14="","",(IF(N14&lt;Q14,H14,L14)))</f>
        <v>SG Achim Lager</v>
      </c>
      <c r="V14" s="496"/>
    </row>
    <row r="15" spans="1:22" ht="13.5" thickBot="1">
      <c r="A15" s="497">
        <v>89</v>
      </c>
      <c r="B15" s="498"/>
      <c r="C15" s="507">
        <v>0.7534722222222222</v>
      </c>
      <c r="D15" s="507"/>
      <c r="E15" s="507"/>
      <c r="F15" s="507"/>
      <c r="G15" s="508"/>
      <c r="H15" s="521" t="str">
        <f>S5</f>
        <v>SG Pin Pals</v>
      </c>
      <c r="I15" s="521"/>
      <c r="J15" s="521" t="s">
        <v>15</v>
      </c>
      <c r="K15" s="521"/>
      <c r="L15" s="521" t="str">
        <f>S6</f>
        <v>VfL Ramsdorf II</v>
      </c>
      <c r="M15" s="522"/>
      <c r="N15" s="348">
        <v>2</v>
      </c>
      <c r="O15" s="350"/>
      <c r="P15" s="7" t="s">
        <v>14</v>
      </c>
      <c r="Q15" s="350">
        <v>1</v>
      </c>
      <c r="R15" s="351"/>
      <c r="S15" s="495" t="str">
        <f>IF(N15="","",(IF(N15&gt;Q15,H15,L15)))</f>
        <v>SG Pin Pals</v>
      </c>
      <c r="T15" s="496"/>
      <c r="U15" s="495" t="str">
        <f>IF(N15="","",(IF(N15&lt;Q15,H15,L15)))</f>
        <v>VfL Ramsdorf II</v>
      </c>
      <c r="V15" s="496"/>
    </row>
    <row r="16" ht="12.75"/>
    <row r="17" ht="12.75"/>
    <row r="18" ht="12.75"/>
    <row r="21" spans="1:12" ht="15.75">
      <c r="A21" s="517" t="s">
        <v>115</v>
      </c>
      <c r="B21" s="517"/>
      <c r="C21" s="517"/>
      <c r="D21" s="517"/>
      <c r="E21" s="517"/>
      <c r="F21" s="517"/>
      <c r="G21" s="517"/>
      <c r="H21" s="518"/>
      <c r="I21" s="519" t="str">
        <f>S15</f>
        <v>SG Pin Pals</v>
      </c>
      <c r="J21" s="520"/>
      <c r="K21" s="520"/>
      <c r="L21" s="520"/>
    </row>
    <row r="22" spans="1:12" ht="15.75">
      <c r="A22" s="517" t="s">
        <v>116</v>
      </c>
      <c r="B22" s="517"/>
      <c r="C22" s="517"/>
      <c r="D22" s="517"/>
      <c r="E22" s="517"/>
      <c r="F22" s="517"/>
      <c r="G22" s="517"/>
      <c r="H22" s="518"/>
      <c r="I22" s="519" t="str">
        <f>U15</f>
        <v>VfL Ramsdorf II</v>
      </c>
      <c r="J22" s="520"/>
      <c r="K22" s="520"/>
      <c r="L22" s="520"/>
    </row>
    <row r="23" spans="1:12" ht="15.75">
      <c r="A23" s="517" t="s">
        <v>117</v>
      </c>
      <c r="B23" s="517"/>
      <c r="C23" s="517"/>
      <c r="D23" s="517"/>
      <c r="E23" s="517"/>
      <c r="F23" s="517"/>
      <c r="G23" s="517"/>
      <c r="H23" s="518"/>
      <c r="I23" s="519" t="str">
        <f>S14</f>
        <v>BSG Lebo</v>
      </c>
      <c r="J23" s="520"/>
      <c r="K23" s="520"/>
      <c r="L23" s="520"/>
    </row>
    <row r="24" spans="1:12" ht="15.75">
      <c r="A24" s="517" t="s">
        <v>118</v>
      </c>
      <c r="B24" s="517"/>
      <c r="C24" s="517"/>
      <c r="D24" s="517"/>
      <c r="E24" s="517"/>
      <c r="F24" s="517"/>
      <c r="G24" s="517"/>
      <c r="H24" s="518"/>
      <c r="I24" s="519" t="str">
        <f>U14</f>
        <v>SG Achim Lager</v>
      </c>
      <c r="J24" s="520"/>
      <c r="K24" s="520"/>
      <c r="L24" s="520"/>
    </row>
  </sheetData>
  <sheetProtection/>
  <mergeCells count="58">
    <mergeCell ref="C2:H2"/>
    <mergeCell ref="A4:B4"/>
    <mergeCell ref="C4:G4"/>
    <mergeCell ref="H4:M4"/>
    <mergeCell ref="S5:T5"/>
    <mergeCell ref="U5:V5"/>
    <mergeCell ref="N4:R4"/>
    <mergeCell ref="S4:T4"/>
    <mergeCell ref="C13:G13"/>
    <mergeCell ref="H13:M13"/>
    <mergeCell ref="U4:V4"/>
    <mergeCell ref="A5:B5"/>
    <mergeCell ref="C5:G5"/>
    <mergeCell ref="H5:I5"/>
    <mergeCell ref="J5:K5"/>
    <mergeCell ref="L5:M5"/>
    <mergeCell ref="N5:O5"/>
    <mergeCell ref="Q5:R5"/>
    <mergeCell ref="Q14:R14"/>
    <mergeCell ref="S14:T14"/>
    <mergeCell ref="U13:V13"/>
    <mergeCell ref="A6:B6"/>
    <mergeCell ref="C6:G6"/>
    <mergeCell ref="H6:I6"/>
    <mergeCell ref="J6:K6"/>
    <mergeCell ref="L6:M6"/>
    <mergeCell ref="N6:O6"/>
    <mergeCell ref="A13:B13"/>
    <mergeCell ref="H14:I14"/>
    <mergeCell ref="J14:K14"/>
    <mergeCell ref="L14:M14"/>
    <mergeCell ref="U6:V6"/>
    <mergeCell ref="C11:H11"/>
    <mergeCell ref="U14:V14"/>
    <mergeCell ref="N13:R13"/>
    <mergeCell ref="Q6:R6"/>
    <mergeCell ref="S6:T6"/>
    <mergeCell ref="S13:T13"/>
    <mergeCell ref="N14:O14"/>
    <mergeCell ref="A24:H24"/>
    <mergeCell ref="I24:L24"/>
    <mergeCell ref="S15:T15"/>
    <mergeCell ref="A23:H23"/>
    <mergeCell ref="I23:L23"/>
    <mergeCell ref="A14:B14"/>
    <mergeCell ref="C14:G14"/>
    <mergeCell ref="A22:H22"/>
    <mergeCell ref="I22:L22"/>
    <mergeCell ref="U15:V15"/>
    <mergeCell ref="A21:H21"/>
    <mergeCell ref="I21:L21"/>
    <mergeCell ref="J15:K15"/>
    <mergeCell ref="L15:M15"/>
    <mergeCell ref="A15:B15"/>
    <mergeCell ref="C15:G15"/>
    <mergeCell ref="H15:I15"/>
    <mergeCell ref="N15:O15"/>
    <mergeCell ref="Q15:R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2:X24"/>
  <sheetViews>
    <sheetView tabSelected="1" zoomScaleSheetLayoutView="100" zoomScalePageLayoutView="0" workbookViewId="0" topLeftCell="A1">
      <selection activeCell="Q16" sqref="Q16"/>
    </sheetView>
  </sheetViews>
  <sheetFormatPr defaultColWidth="11.421875" defaultRowHeight="12.75"/>
  <cols>
    <col min="1" max="1" width="4.00390625" style="0" customWidth="1"/>
    <col min="2" max="2" width="2.57421875" style="0" customWidth="1"/>
    <col min="3" max="7" width="3.57421875" style="0" customWidth="1"/>
    <col min="9" max="9" width="9.28125" style="0" customWidth="1"/>
    <col min="10" max="10" width="3.57421875" style="0" customWidth="1"/>
    <col min="11" max="11" width="3.8515625" style="0" customWidth="1"/>
    <col min="13" max="13" width="9.140625" style="0" customWidth="1"/>
    <col min="14" max="14" width="6.8515625" style="0" customWidth="1"/>
    <col min="15" max="15" width="5.57421875" style="0" customWidth="1"/>
    <col min="16" max="16" width="2.28125" style="0" bestFit="1" customWidth="1"/>
    <col min="17" max="17" width="8.7109375" style="0" customWidth="1"/>
    <col min="18" max="18" width="6.8515625" style="0" customWidth="1"/>
    <col min="19" max="19" width="8.57421875" style="0" customWidth="1"/>
    <col min="20" max="20" width="8.00390625" style="0" customWidth="1"/>
    <col min="21" max="21" width="10.140625" style="0" customWidth="1"/>
    <col min="22" max="22" width="8.421875" style="0" customWidth="1"/>
    <col min="23" max="30" width="11.421875" style="117" customWidth="1"/>
    <col min="31" max="37" width="11.421875" style="118" customWidth="1"/>
    <col min="38" max="39" width="11.421875" style="109" customWidth="1"/>
    <col min="40" max="46" width="11.421875" style="64" customWidth="1"/>
    <col min="47" max="50" width="11.421875" style="65" customWidth="1"/>
    <col min="51" max="68" width="11.421875" style="66" customWidth="1"/>
    <col min="126" max="127" width="4.421875" style="0" hidden="1" customWidth="1"/>
  </cols>
  <sheetData>
    <row r="1" ht="13.5" thickBot="1"/>
    <row r="2" spans="3:8" ht="13.5" thickBot="1">
      <c r="C2" s="346" t="s">
        <v>64</v>
      </c>
      <c r="D2" s="346"/>
      <c r="E2" s="346"/>
      <c r="F2" s="346"/>
      <c r="G2" s="346"/>
      <c r="H2" s="368"/>
    </row>
    <row r="3" ht="13.5" thickBot="1"/>
    <row r="4" spans="1:22" ht="13.5" thickBot="1">
      <c r="A4" s="450" t="s">
        <v>12</v>
      </c>
      <c r="B4" s="451"/>
      <c r="C4" s="345" t="s">
        <v>13</v>
      </c>
      <c r="D4" s="346"/>
      <c r="E4" s="346"/>
      <c r="F4" s="346"/>
      <c r="G4" s="368"/>
      <c r="H4" s="346" t="s">
        <v>50</v>
      </c>
      <c r="I4" s="346"/>
      <c r="J4" s="346"/>
      <c r="K4" s="346"/>
      <c r="L4" s="346"/>
      <c r="M4" s="368"/>
      <c r="N4" s="345" t="s">
        <v>16</v>
      </c>
      <c r="O4" s="346"/>
      <c r="P4" s="346"/>
      <c r="Q4" s="346"/>
      <c r="R4" s="368"/>
      <c r="S4" s="369" t="s">
        <v>62</v>
      </c>
      <c r="T4" s="370"/>
      <c r="U4" s="369" t="s">
        <v>63</v>
      </c>
      <c r="V4" s="370"/>
    </row>
    <row r="5" spans="1:22" ht="12.75">
      <c r="A5" s="505">
        <v>83</v>
      </c>
      <c r="B5" s="506"/>
      <c r="C5" s="507">
        <v>0.6979166666666666</v>
      </c>
      <c r="D5" s="507"/>
      <c r="E5" s="507"/>
      <c r="F5" s="507"/>
      <c r="G5" s="508"/>
      <c r="H5" s="523" t="str">
        <f>'Runde 2Gr A_B'!G33</f>
        <v>BSG Foseco</v>
      </c>
      <c r="I5" s="523"/>
      <c r="J5" s="523" t="s">
        <v>15</v>
      </c>
      <c r="K5" s="523"/>
      <c r="L5" s="523" t="str">
        <f>'Runde 2Gr C_D'!G33</f>
        <v>BSG Siemens</v>
      </c>
      <c r="M5" s="524"/>
      <c r="N5" s="512">
        <v>0</v>
      </c>
      <c r="O5" s="503"/>
      <c r="P5" s="82" t="s">
        <v>14</v>
      </c>
      <c r="Q5" s="503">
        <v>3</v>
      </c>
      <c r="R5" s="504"/>
      <c r="S5" s="495" t="str">
        <f>IF(N5="","",(IF(N5&gt;Q5,H5,L5)))</f>
        <v>BSG Siemens</v>
      </c>
      <c r="T5" s="496"/>
      <c r="U5" s="495" t="str">
        <f>IF(N5="","",(IF(N5&lt;Q5,H5,L5)))</f>
        <v>BSG Foseco</v>
      </c>
      <c r="V5" s="496"/>
    </row>
    <row r="6" spans="1:22" ht="13.5" thickBot="1">
      <c r="A6" s="497">
        <v>85</v>
      </c>
      <c r="B6" s="498"/>
      <c r="C6" s="507">
        <v>0.7131944444444445</v>
      </c>
      <c r="D6" s="507"/>
      <c r="E6" s="507"/>
      <c r="F6" s="507"/>
      <c r="G6" s="508"/>
      <c r="H6" s="521" t="str">
        <f>'Runde 2Gr A_B'!G38</f>
        <v>RC Borken-Hoxfeld II</v>
      </c>
      <c r="I6" s="521"/>
      <c r="J6" s="521" t="s">
        <v>15</v>
      </c>
      <c r="K6" s="521"/>
      <c r="L6" s="521" t="str">
        <f>'Runde 2Gr C_D'!G38</f>
        <v>BSG Cosmos </v>
      </c>
      <c r="M6" s="522"/>
      <c r="N6" s="348">
        <v>8</v>
      </c>
      <c r="O6" s="350"/>
      <c r="P6" s="7" t="s">
        <v>14</v>
      </c>
      <c r="Q6" s="350">
        <v>7</v>
      </c>
      <c r="R6" s="351"/>
      <c r="S6" s="495" t="str">
        <f>IF(N6="","",(IF(N6&gt;Q6,H6,L6)))</f>
        <v>RC Borken-Hoxfeld II</v>
      </c>
      <c r="T6" s="496"/>
      <c r="U6" s="495" t="str">
        <f>IF(N6="","",(IF(N6&lt;Q6,H6,L6)))</f>
        <v>BSG Cosmos </v>
      </c>
      <c r="V6" s="496"/>
    </row>
    <row r="7" ht="12.75"/>
    <row r="8" ht="12.75"/>
    <row r="9" ht="12.75"/>
    <row r="10" ht="13.5" thickBot="1"/>
    <row r="11" spans="3:8" ht="13.5" thickBot="1">
      <c r="C11" s="346" t="s">
        <v>64</v>
      </c>
      <c r="D11" s="346"/>
      <c r="E11" s="346"/>
      <c r="F11" s="346"/>
      <c r="G11" s="346"/>
      <c r="H11" s="368"/>
    </row>
    <row r="12" ht="13.5" thickBot="1"/>
    <row r="13" spans="1:22" ht="13.5" thickBot="1">
      <c r="A13" s="450" t="s">
        <v>12</v>
      </c>
      <c r="B13" s="451"/>
      <c r="C13" s="345" t="s">
        <v>13</v>
      </c>
      <c r="D13" s="346"/>
      <c r="E13" s="346"/>
      <c r="F13" s="346"/>
      <c r="G13" s="368"/>
      <c r="H13" s="346" t="s">
        <v>50</v>
      </c>
      <c r="I13" s="346"/>
      <c r="J13" s="346"/>
      <c r="K13" s="346"/>
      <c r="L13" s="346"/>
      <c r="M13" s="368"/>
      <c r="N13" s="345" t="s">
        <v>16</v>
      </c>
      <c r="O13" s="346"/>
      <c r="P13" s="346"/>
      <c r="Q13" s="346"/>
      <c r="R13" s="368"/>
      <c r="S13" s="369" t="s">
        <v>62</v>
      </c>
      <c r="T13" s="370"/>
      <c r="U13" s="369" t="s">
        <v>63</v>
      </c>
      <c r="V13" s="370"/>
    </row>
    <row r="14" spans="1:22" ht="12.75">
      <c r="A14" s="505">
        <v>87</v>
      </c>
      <c r="B14" s="506"/>
      <c r="C14" s="507">
        <v>0.7291666666666666</v>
      </c>
      <c r="D14" s="507"/>
      <c r="E14" s="507"/>
      <c r="F14" s="507"/>
      <c r="G14" s="508"/>
      <c r="H14" s="523" t="str">
        <f>U5</f>
        <v>BSG Foseco</v>
      </c>
      <c r="I14" s="523"/>
      <c r="J14" s="523" t="s">
        <v>15</v>
      </c>
      <c r="K14" s="523"/>
      <c r="L14" s="523" t="str">
        <f>U6</f>
        <v>BSG Cosmos </v>
      </c>
      <c r="M14" s="524"/>
      <c r="N14" s="512">
        <v>3</v>
      </c>
      <c r="O14" s="503"/>
      <c r="P14" s="82" t="s">
        <v>14</v>
      </c>
      <c r="Q14" s="503">
        <v>5</v>
      </c>
      <c r="R14" s="504"/>
      <c r="S14" s="495" t="str">
        <f>IF(N14="","",(IF(N14&gt;Q14,H14,L14)))</f>
        <v>BSG Cosmos </v>
      </c>
      <c r="T14" s="496"/>
      <c r="U14" s="495" t="str">
        <f>IF(N14="","",(IF(N14&lt;Q14,H14,L14)))</f>
        <v>BSG Foseco</v>
      </c>
      <c r="V14" s="496"/>
    </row>
    <row r="15" spans="1:24" ht="15.75" thickBot="1">
      <c r="A15" s="497">
        <v>90</v>
      </c>
      <c r="B15" s="498"/>
      <c r="C15" s="507">
        <v>0.7708333333333334</v>
      </c>
      <c r="D15" s="507"/>
      <c r="E15" s="507"/>
      <c r="F15" s="507"/>
      <c r="G15" s="508"/>
      <c r="H15" s="521" t="str">
        <f>S5</f>
        <v>BSG Siemens</v>
      </c>
      <c r="I15" s="521"/>
      <c r="J15" s="521" t="s">
        <v>15</v>
      </c>
      <c r="K15" s="521"/>
      <c r="L15" s="521" t="str">
        <f>S6</f>
        <v>RC Borken-Hoxfeld II</v>
      </c>
      <c r="M15" s="522"/>
      <c r="N15" s="348">
        <v>0</v>
      </c>
      <c r="O15" s="350"/>
      <c r="P15" s="7" t="s">
        <v>14</v>
      </c>
      <c r="Q15" s="350">
        <v>2</v>
      </c>
      <c r="R15" s="351"/>
      <c r="S15" s="495" t="str">
        <f>IF(N15="","",(IF(N15&gt;Q15,H15,L15)))</f>
        <v>RC Borken-Hoxfeld II</v>
      </c>
      <c r="T15" s="496"/>
      <c r="U15" s="495" t="str">
        <f>IF(N15="","",(IF(N15&lt;Q15,H15,L15)))</f>
        <v>BSG Siemens</v>
      </c>
      <c r="V15" s="496"/>
      <c r="W15" s="119"/>
      <c r="X15" s="117" t="s">
        <v>70</v>
      </c>
    </row>
    <row r="16" ht="12.75"/>
    <row r="17" ht="12.75"/>
    <row r="20" ht="13.5" thickBot="1"/>
    <row r="21" spans="3:12" ht="16.5" thickBot="1">
      <c r="C21" s="346" t="s">
        <v>114</v>
      </c>
      <c r="D21" s="346"/>
      <c r="E21" s="346"/>
      <c r="F21" s="346"/>
      <c r="G21" s="346"/>
      <c r="H21" s="368"/>
      <c r="I21" s="519" t="str">
        <f>S15</f>
        <v>RC Borken-Hoxfeld II</v>
      </c>
      <c r="J21" s="520"/>
      <c r="K21" s="520"/>
      <c r="L21" s="520"/>
    </row>
    <row r="22" spans="3:12" ht="16.5" thickBot="1">
      <c r="C22" s="346" t="s">
        <v>65</v>
      </c>
      <c r="D22" s="346"/>
      <c r="E22" s="346"/>
      <c r="F22" s="346"/>
      <c r="G22" s="346"/>
      <c r="H22" s="368"/>
      <c r="I22" s="519" t="str">
        <f>U15</f>
        <v>BSG Siemens</v>
      </c>
      <c r="J22" s="520"/>
      <c r="K22" s="520"/>
      <c r="L22" s="520"/>
    </row>
    <row r="23" spans="3:12" ht="16.5" thickBot="1">
      <c r="C23" s="346" t="s">
        <v>66</v>
      </c>
      <c r="D23" s="346"/>
      <c r="E23" s="346"/>
      <c r="F23" s="346"/>
      <c r="G23" s="346"/>
      <c r="H23" s="368"/>
      <c r="I23" s="519" t="str">
        <f>S14</f>
        <v>BSG Cosmos </v>
      </c>
      <c r="J23" s="520"/>
      <c r="K23" s="520"/>
      <c r="L23" s="520"/>
    </row>
    <row r="24" spans="3:12" ht="16.5" thickBot="1">
      <c r="C24" s="346" t="s">
        <v>67</v>
      </c>
      <c r="D24" s="346"/>
      <c r="E24" s="346"/>
      <c r="F24" s="346"/>
      <c r="G24" s="346"/>
      <c r="H24" s="368"/>
      <c r="I24" s="519" t="str">
        <f>U14</f>
        <v>BSG Foseco</v>
      </c>
      <c r="J24" s="520"/>
      <c r="K24" s="520"/>
      <c r="L24" s="520"/>
    </row>
  </sheetData>
  <sheetProtection/>
  <mergeCells count="58">
    <mergeCell ref="C5:G5"/>
    <mergeCell ref="H5:I5"/>
    <mergeCell ref="J5:K5"/>
    <mergeCell ref="L5:M5"/>
    <mergeCell ref="C2:H2"/>
    <mergeCell ref="A4:B4"/>
    <mergeCell ref="C4:G4"/>
    <mergeCell ref="H4:M4"/>
    <mergeCell ref="U5:V5"/>
    <mergeCell ref="N4:R4"/>
    <mergeCell ref="S4:T4"/>
    <mergeCell ref="U4:V4"/>
    <mergeCell ref="N5:O5"/>
    <mergeCell ref="Q5:R5"/>
    <mergeCell ref="A5:B5"/>
    <mergeCell ref="S6:T6"/>
    <mergeCell ref="S13:T13"/>
    <mergeCell ref="Q14:R14"/>
    <mergeCell ref="S14:T14"/>
    <mergeCell ref="N6:O6"/>
    <mergeCell ref="A13:B13"/>
    <mergeCell ref="C13:G13"/>
    <mergeCell ref="H13:M13"/>
    <mergeCell ref="S5:T5"/>
    <mergeCell ref="U13:V13"/>
    <mergeCell ref="A6:B6"/>
    <mergeCell ref="C6:G6"/>
    <mergeCell ref="H6:I6"/>
    <mergeCell ref="J6:K6"/>
    <mergeCell ref="L6:M6"/>
    <mergeCell ref="U6:V6"/>
    <mergeCell ref="C11:H11"/>
    <mergeCell ref="N13:R13"/>
    <mergeCell ref="Q6:R6"/>
    <mergeCell ref="U14:V14"/>
    <mergeCell ref="A15:B15"/>
    <mergeCell ref="C15:G15"/>
    <mergeCell ref="H15:I15"/>
    <mergeCell ref="N15:O15"/>
    <mergeCell ref="Q15:R15"/>
    <mergeCell ref="A14:B14"/>
    <mergeCell ref="C14:G14"/>
    <mergeCell ref="H14:I14"/>
    <mergeCell ref="U15:V15"/>
    <mergeCell ref="S15:T15"/>
    <mergeCell ref="C23:H23"/>
    <mergeCell ref="I23:L23"/>
    <mergeCell ref="C22:H22"/>
    <mergeCell ref="I22:L22"/>
    <mergeCell ref="C21:H21"/>
    <mergeCell ref="I21:L21"/>
    <mergeCell ref="J15:K15"/>
    <mergeCell ref="L15:M15"/>
    <mergeCell ref="N14:O14"/>
    <mergeCell ref="J14:K14"/>
    <mergeCell ref="L14:M14"/>
    <mergeCell ref="C24:H24"/>
    <mergeCell ref="I24:L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2:EQ48"/>
  <sheetViews>
    <sheetView zoomScale="90" zoomScaleNormal="90" zoomScaleSheetLayoutView="100" workbookViewId="0" topLeftCell="A19">
      <selection activeCell="K42" sqref="K42:AG42"/>
    </sheetView>
  </sheetViews>
  <sheetFormatPr defaultColWidth="1.7109375" defaultRowHeight="12.75" outlineLevelCol="1"/>
  <cols>
    <col min="1" max="55" width="1.7109375" style="0" customWidth="1"/>
    <col min="56" max="56" width="1.7109375" style="6" customWidth="1"/>
    <col min="57" max="57" width="1.7109375" style="32" customWidth="1" outlineLevel="1"/>
    <col min="58" max="58" width="2.8515625" style="32" customWidth="1" outlineLevel="1"/>
    <col min="59" max="59" width="2.140625" style="32" customWidth="1" outlineLevel="1"/>
    <col min="60" max="60" width="2.8515625" style="32" customWidth="1" outlineLevel="1"/>
    <col min="61" max="64" width="1.7109375" style="32" customWidth="1" outlineLevel="1"/>
    <col min="65" max="65" width="19.140625" style="32" customWidth="1" outlineLevel="1"/>
    <col min="66" max="66" width="2.28125" style="32" customWidth="1" outlineLevel="1"/>
    <col min="67" max="67" width="3.57421875" style="32" customWidth="1" outlineLevel="1"/>
    <col min="68" max="68" width="4.00390625" style="32" customWidth="1" outlineLevel="1"/>
    <col min="69" max="69" width="2.57421875" style="32" customWidth="1" outlineLevel="1"/>
    <col min="70" max="70" width="3.00390625" style="32" customWidth="1" outlineLevel="1"/>
    <col min="71" max="71" width="2.8515625" style="32" customWidth="1" outlineLevel="1"/>
    <col min="72" max="72" width="1.7109375" style="32" customWidth="1"/>
    <col min="73" max="75" width="1.7109375" style="48" customWidth="1"/>
    <col min="76" max="105" width="1.7109375" style="47" customWidth="1"/>
    <col min="106" max="110" width="1.7109375" style="26" customWidth="1"/>
    <col min="111" max="111" width="1.7109375" style="6" customWidth="1"/>
    <col min="112" max="122" width="1.7109375" style="0" customWidth="1"/>
    <col min="123" max="123" width="3.00390625" style="0" bestFit="1" customWidth="1"/>
    <col min="124" max="125" width="1.7109375" style="0" customWidth="1"/>
    <col min="126" max="127" width="4.421875" style="0" hidden="1" customWidth="1"/>
    <col min="128" max="136" width="1.7109375" style="0" customWidth="1" outlineLevel="1"/>
    <col min="137" max="137" width="17.7109375" style="0" customWidth="1" outlineLevel="1"/>
    <col min="138" max="142" width="2.28125" style="0" customWidth="1" outlineLevel="1"/>
    <col min="143" max="143" width="2.8515625" style="0" customWidth="1" outlineLevel="1"/>
    <col min="144" max="144" width="1.7109375" style="0" customWidth="1" outlineLevel="1"/>
  </cols>
  <sheetData>
    <row r="1" ht="7.5" customHeight="1"/>
    <row r="2" spans="1:55" ht="33">
      <c r="A2" s="405" t="s">
        <v>46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14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</row>
    <row r="3" spans="1:110" s="10" customFormat="1" ht="27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17"/>
      <c r="AR3" s="18"/>
      <c r="AS3" s="18"/>
      <c r="AT3" s="18" t="s">
        <v>21</v>
      </c>
      <c r="AU3" s="18"/>
      <c r="AV3" s="18"/>
      <c r="AW3" s="18"/>
      <c r="AX3" s="18"/>
      <c r="AY3" s="18"/>
      <c r="AZ3" s="18"/>
      <c r="BA3" s="18"/>
      <c r="BB3" s="18"/>
      <c r="BC3" s="19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49"/>
      <c r="BV3" s="49"/>
      <c r="BW3" s="49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27"/>
      <c r="DC3" s="27"/>
      <c r="DD3" s="27"/>
      <c r="DE3" s="27"/>
      <c r="DF3" s="27"/>
    </row>
    <row r="4" spans="1:110" s="2" customFormat="1" ht="1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2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51"/>
      <c r="BV4" s="51"/>
      <c r="BW4" s="51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28"/>
      <c r="DC4" s="28"/>
      <c r="DD4" s="28"/>
      <c r="DE4" s="28"/>
      <c r="DF4" s="28"/>
    </row>
    <row r="5" spans="43:110" s="2" customFormat="1" ht="6" customHeight="1">
      <c r="AQ5" s="2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2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51"/>
      <c r="BV5" s="51"/>
      <c r="BW5" s="51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28"/>
      <c r="DC5" s="28"/>
      <c r="DD5" s="28"/>
      <c r="DE5" s="28"/>
      <c r="DF5" s="28"/>
    </row>
    <row r="6" spans="11:110" s="2" customFormat="1" ht="15.75" customHeight="1">
      <c r="K6" s="409" t="s">
        <v>71</v>
      </c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2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51"/>
      <c r="BV6" s="51"/>
      <c r="BW6" s="51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28"/>
      <c r="DC6" s="28"/>
      <c r="DD6" s="28"/>
      <c r="DE6" s="28"/>
      <c r="DF6" s="28"/>
    </row>
    <row r="7" spans="43:110" s="2" customFormat="1" ht="6" customHeight="1"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51"/>
      <c r="BV7" s="51"/>
      <c r="BW7" s="51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28"/>
      <c r="DC7" s="28"/>
      <c r="DD7" s="28"/>
      <c r="DE7" s="28"/>
      <c r="DF7" s="28"/>
    </row>
    <row r="8" spans="2:110" s="2" customFormat="1" ht="15">
      <c r="B8" s="412" t="s">
        <v>31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Q8" s="23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51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28"/>
      <c r="DC8" s="28"/>
      <c r="DD8" s="28"/>
      <c r="DE8" s="28"/>
      <c r="DF8" s="28"/>
    </row>
    <row r="9" spans="57:110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51"/>
      <c r="BV9" s="51"/>
      <c r="BW9" s="51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28"/>
      <c r="DC9" s="28"/>
      <c r="DD9" s="28"/>
      <c r="DE9" s="28"/>
      <c r="DF9" s="28"/>
    </row>
    <row r="10" spans="7:110" s="2" customFormat="1" ht="15.75">
      <c r="G10" s="5" t="s">
        <v>0</v>
      </c>
      <c r="H10" s="410">
        <v>0.4166666666666667</v>
      </c>
      <c r="I10" s="410"/>
      <c r="J10" s="410"/>
      <c r="K10" s="410"/>
      <c r="L10" s="410"/>
      <c r="M10" s="6" t="s">
        <v>1</v>
      </c>
      <c r="T10" s="5" t="s">
        <v>2</v>
      </c>
      <c r="U10" s="411">
        <v>1</v>
      </c>
      <c r="V10" s="411" t="s">
        <v>3</v>
      </c>
      <c r="W10" s="13" t="s">
        <v>22</v>
      </c>
      <c r="X10" s="404">
        <v>0.008333333333333333</v>
      </c>
      <c r="Y10" s="404"/>
      <c r="Z10" s="404"/>
      <c r="AA10" s="404"/>
      <c r="AB10" s="404"/>
      <c r="AC10" s="6" t="s">
        <v>4</v>
      </c>
      <c r="AK10" s="5" t="s">
        <v>5</v>
      </c>
      <c r="AL10" s="404">
        <v>0.0006944444444444445</v>
      </c>
      <c r="AM10" s="404"/>
      <c r="AN10" s="404"/>
      <c r="AO10" s="404"/>
      <c r="AP10" s="404"/>
      <c r="AQ10" s="6" t="s">
        <v>4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51"/>
      <c r="BV10" s="51"/>
      <c r="BW10" s="51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28"/>
      <c r="DC10" s="28"/>
      <c r="DD10" s="28"/>
      <c r="DE10" s="28"/>
      <c r="DF10" s="28"/>
    </row>
    <row r="11" ht="9" customHeight="1"/>
    <row r="12" ht="6" customHeight="1"/>
    <row r="13" ht="12.75">
      <c r="B13" s="1" t="s">
        <v>6</v>
      </c>
    </row>
    <row r="14" ht="6" customHeight="1" thickBot="1"/>
    <row r="15" spans="14:145" ht="16.5" thickBot="1">
      <c r="N15" s="399" t="s">
        <v>26</v>
      </c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1"/>
      <c r="AK15" s="395"/>
      <c r="AL15" s="396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 s="399" t="s">
        <v>27</v>
      </c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1"/>
      <c r="DE15" s="395"/>
      <c r="DF15" s="396"/>
      <c r="DG15"/>
      <c r="DX15" s="6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</row>
    <row r="16" spans="14:145" ht="15">
      <c r="N16" s="397" t="s">
        <v>7</v>
      </c>
      <c r="O16" s="398"/>
      <c r="P16" s="393" t="s">
        <v>72</v>
      </c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4"/>
      <c r="AK16" s="402"/>
      <c r="AL16" s="403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 s="397" t="s">
        <v>7</v>
      </c>
      <c r="CI16" s="398"/>
      <c r="CJ16" s="393" t="s">
        <v>76</v>
      </c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4"/>
      <c r="DE16" s="402"/>
      <c r="DF16" s="403"/>
      <c r="DG16"/>
      <c r="DX16" s="6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</row>
    <row r="17" spans="14:145" ht="15">
      <c r="N17" s="380" t="s">
        <v>8</v>
      </c>
      <c r="O17" s="381"/>
      <c r="P17" s="383" t="s">
        <v>35</v>
      </c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4"/>
      <c r="AK17" s="385"/>
      <c r="AL17" s="386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 s="380" t="s">
        <v>8</v>
      </c>
      <c r="CI17" s="381"/>
      <c r="CJ17" s="383" t="s">
        <v>33</v>
      </c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4"/>
      <c r="DE17" s="385"/>
      <c r="DF17" s="386"/>
      <c r="DG17"/>
      <c r="DX17" s="6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</row>
    <row r="18" spans="14:145" ht="15">
      <c r="N18" s="380" t="s">
        <v>9</v>
      </c>
      <c r="O18" s="381"/>
      <c r="P18" s="383" t="s">
        <v>75</v>
      </c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4"/>
      <c r="AK18" s="385"/>
      <c r="AL18" s="386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 s="380" t="s">
        <v>9</v>
      </c>
      <c r="CI18" s="381"/>
      <c r="CJ18" s="383" t="s">
        <v>77</v>
      </c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383"/>
      <c r="DA18" s="383"/>
      <c r="DB18" s="383"/>
      <c r="DC18" s="383"/>
      <c r="DD18" s="384"/>
      <c r="DE18" s="385"/>
      <c r="DF18" s="386"/>
      <c r="DG18"/>
      <c r="DX18" s="6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</row>
    <row r="19" spans="14:145" ht="15">
      <c r="N19" s="380" t="s">
        <v>10</v>
      </c>
      <c r="O19" s="381"/>
      <c r="P19" s="383" t="s">
        <v>73</v>
      </c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4"/>
      <c r="AK19" s="385"/>
      <c r="AL19" s="386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 s="380" t="s">
        <v>10</v>
      </c>
      <c r="CI19" s="381"/>
      <c r="CJ19" s="383" t="s">
        <v>34</v>
      </c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3"/>
      <c r="DD19" s="384"/>
      <c r="DE19" s="385"/>
      <c r="DF19" s="386"/>
      <c r="DG19"/>
      <c r="DX19" s="6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</row>
    <row r="20" spans="14:145" ht="15.75" thickBot="1">
      <c r="N20" s="387" t="s">
        <v>11</v>
      </c>
      <c r="O20" s="388"/>
      <c r="P20" s="390" t="s">
        <v>74</v>
      </c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1"/>
      <c r="AK20" s="378"/>
      <c r="AL20" s="379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 s="387" t="s">
        <v>11</v>
      </c>
      <c r="CI20" s="388"/>
      <c r="CJ20" s="390" t="s">
        <v>81</v>
      </c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390"/>
      <c r="CZ20" s="390"/>
      <c r="DA20" s="390"/>
      <c r="DB20" s="390"/>
      <c r="DC20" s="390"/>
      <c r="DD20" s="391"/>
      <c r="DE20" s="378"/>
      <c r="DF20" s="379"/>
      <c r="DG20"/>
      <c r="DX20" s="6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</row>
    <row r="21" spans="73:147" ht="12.75"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X21" s="6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58"/>
      <c r="EQ21" s="58"/>
    </row>
    <row r="22" spans="2:147" ht="12.75">
      <c r="B22" s="1" t="s">
        <v>25</v>
      </c>
      <c r="BU22"/>
      <c r="BV22" s="1" t="s">
        <v>25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X22" s="6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58"/>
      <c r="EQ22" s="58"/>
    </row>
    <row r="23" spans="73:147" ht="6" customHeight="1" thickBot="1"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X23" s="6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58"/>
      <c r="EQ23" s="58"/>
    </row>
    <row r="24" spans="2:147" s="3" customFormat="1" ht="16.5" customHeight="1" thickBot="1">
      <c r="B24" s="371" t="s">
        <v>12</v>
      </c>
      <c r="C24" s="372"/>
      <c r="D24" s="375" t="s">
        <v>32</v>
      </c>
      <c r="E24" s="376"/>
      <c r="F24" s="377"/>
      <c r="G24" s="375"/>
      <c r="H24" s="376"/>
      <c r="I24" s="377"/>
      <c r="J24" s="373" t="s">
        <v>13</v>
      </c>
      <c r="K24" s="344"/>
      <c r="L24" s="344"/>
      <c r="M24" s="344"/>
      <c r="N24" s="374"/>
      <c r="O24" s="345" t="s">
        <v>36</v>
      </c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68"/>
      <c r="AW24" s="345" t="s">
        <v>16</v>
      </c>
      <c r="AX24" s="346"/>
      <c r="AY24" s="346"/>
      <c r="AZ24" s="346"/>
      <c r="BA24" s="368"/>
      <c r="BB24" s="369"/>
      <c r="BC24" s="370"/>
      <c r="BD24" s="31"/>
      <c r="BE24" s="36"/>
      <c r="BF24" s="37" t="s">
        <v>20</v>
      </c>
      <c r="BG24" s="38"/>
      <c r="BH24" s="38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V24" s="371" t="s">
        <v>12</v>
      </c>
      <c r="BW24" s="372"/>
      <c r="BX24" s="373" t="s">
        <v>32</v>
      </c>
      <c r="BY24" s="344"/>
      <c r="BZ24" s="374"/>
      <c r="CA24" s="373"/>
      <c r="CB24" s="344"/>
      <c r="CC24" s="374"/>
      <c r="CD24" s="373" t="s">
        <v>13</v>
      </c>
      <c r="CE24" s="344"/>
      <c r="CF24" s="344"/>
      <c r="CG24" s="344"/>
      <c r="CH24" s="374"/>
      <c r="CI24" s="345" t="s">
        <v>36</v>
      </c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68"/>
      <c r="DQ24" s="345" t="s">
        <v>16</v>
      </c>
      <c r="DR24" s="346"/>
      <c r="DS24" s="346"/>
      <c r="DT24" s="346"/>
      <c r="DU24" s="368"/>
      <c r="DV24" s="369"/>
      <c r="DW24" s="370"/>
      <c r="DX24" s="31"/>
      <c r="DY24" s="36"/>
      <c r="DZ24" s="37" t="s">
        <v>20</v>
      </c>
      <c r="EA24" s="38"/>
      <c r="EB24" s="38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59"/>
      <c r="EQ24" s="59"/>
    </row>
    <row r="25" spans="2:147" s="4" customFormat="1" ht="18" customHeight="1">
      <c r="B25" s="352">
        <v>1</v>
      </c>
      <c r="C25" s="352"/>
      <c r="D25" s="357" t="s">
        <v>28</v>
      </c>
      <c r="E25" s="358"/>
      <c r="F25" s="359"/>
      <c r="G25" s="357"/>
      <c r="H25" s="358"/>
      <c r="I25" s="359"/>
      <c r="J25" s="363">
        <f>H10</f>
        <v>0.4166666666666667</v>
      </c>
      <c r="K25" s="363"/>
      <c r="L25" s="363"/>
      <c r="M25" s="363"/>
      <c r="N25" s="363"/>
      <c r="O25" s="360" t="str">
        <f>P16</f>
        <v>FC Marbeck A-Jgd</v>
      </c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11" t="s">
        <v>15</v>
      </c>
      <c r="AF25" s="361" t="str">
        <f>P17</f>
        <v>SV Hoxfeld III</v>
      </c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2"/>
      <c r="AW25" s="364">
        <v>1</v>
      </c>
      <c r="AX25" s="365"/>
      <c r="AY25" s="11" t="s">
        <v>14</v>
      </c>
      <c r="AZ25" s="365">
        <v>2</v>
      </c>
      <c r="BA25" s="366"/>
      <c r="BB25" s="364"/>
      <c r="BC25" s="367"/>
      <c r="BE25" s="36"/>
      <c r="BF25" s="40">
        <f aca="true" t="shared" si="0" ref="BF25:BF34">IF(ISBLANK(AW25),"0",IF(AW25&gt;AZ25,3,IF(AW25=AZ25,1,0)))</f>
        <v>0</v>
      </c>
      <c r="BG25" s="40" t="s">
        <v>14</v>
      </c>
      <c r="BH25" s="40">
        <f aca="true" t="shared" si="1" ref="BH25:BH34">IF(ISBLANK(AZ25),"0",IF(AZ25&gt;AW25,3,IF(AZ25=AW25,1,0)))</f>
        <v>3</v>
      </c>
      <c r="BI25" s="39"/>
      <c r="BJ25" s="39"/>
      <c r="BK25" s="39"/>
      <c r="BL25" s="39"/>
      <c r="BM25" s="43" t="str">
        <f>$P$18</f>
        <v>BSG Walterbau</v>
      </c>
      <c r="BN25" s="44">
        <f>COUNT($BF$27,$BH$29,$BH$32,$BF$34)</f>
        <v>1</v>
      </c>
      <c r="BO25" s="44">
        <f>SUM($BF$27,$BH$29,$BH$32,$BF$34)</f>
        <v>3</v>
      </c>
      <c r="BP25" s="44">
        <f>SUM($AW$27+$AZ$29+$AZ$32+$AW$34)</f>
        <v>4</v>
      </c>
      <c r="BQ25" s="45" t="s">
        <v>14</v>
      </c>
      <c r="BR25" s="44">
        <f>SUM($AZ$27+$AW$29+$AW$32+$AZ$34)</f>
        <v>0</v>
      </c>
      <c r="BS25" s="44">
        <f>SUM(BP25-BR25)</f>
        <v>4</v>
      </c>
      <c r="BT25" s="39"/>
      <c r="BV25" s="352">
        <v>3</v>
      </c>
      <c r="BW25" s="352"/>
      <c r="BX25" s="352" t="s">
        <v>29</v>
      </c>
      <c r="BY25" s="352"/>
      <c r="BZ25" s="352"/>
      <c r="CA25" s="352"/>
      <c r="CB25" s="352"/>
      <c r="CC25" s="352"/>
      <c r="CD25" s="363">
        <v>0.43472222222222223</v>
      </c>
      <c r="CE25" s="363"/>
      <c r="CF25" s="363"/>
      <c r="CG25" s="363"/>
      <c r="CH25" s="363"/>
      <c r="CI25" s="360" t="str">
        <f>CJ16</f>
        <v>Beckmanns I</v>
      </c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11" t="s">
        <v>15</v>
      </c>
      <c r="CZ25" s="361" t="str">
        <f>CJ17</f>
        <v>Blau Weiß Marbeck</v>
      </c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2"/>
      <c r="DQ25" s="364">
        <v>2</v>
      </c>
      <c r="DR25" s="365"/>
      <c r="DS25" s="11" t="s">
        <v>14</v>
      </c>
      <c r="DT25" s="365">
        <v>1</v>
      </c>
      <c r="DU25" s="366"/>
      <c r="DV25" s="364"/>
      <c r="DW25" s="367"/>
      <c r="DY25" s="36"/>
      <c r="DZ25" s="40">
        <f aca="true" t="shared" si="2" ref="DZ25:DZ34">IF(ISBLANK(DQ25),"0",IF(DQ25&gt;DT25,3,IF(DQ25=DT25,1,0)))</f>
        <v>3</v>
      </c>
      <c r="EA25" s="40" t="s">
        <v>14</v>
      </c>
      <c r="EB25" s="40">
        <f aca="true" t="shared" si="3" ref="EB25:EB34">IF(ISBLANK(DT25),"0",IF(DT25&gt;DQ25,3,IF(DT25=DQ25,1,0)))</f>
        <v>0</v>
      </c>
      <c r="EC25" s="39"/>
      <c r="ED25" s="39"/>
      <c r="EE25" s="39"/>
      <c r="EF25" s="39"/>
      <c r="EG25" s="53" t="str">
        <f>$CJ$18</f>
        <v>Eintracht Erle III</v>
      </c>
      <c r="EH25" s="44">
        <f>COUNT($EB$27,$EB$29,$EB$32,$DZ$34)</f>
        <v>4</v>
      </c>
      <c r="EI25" s="44">
        <f>SUM($EB$27,$EB$29,$EB$32,$DZ$34)</f>
        <v>10</v>
      </c>
      <c r="EJ25" s="44">
        <f>SUM($DT$27+$DT$29+$DT$32+$DQ$34)</f>
        <v>8</v>
      </c>
      <c r="EK25" s="45" t="s">
        <v>14</v>
      </c>
      <c r="EL25" s="44">
        <f>SUM($DQ$27+$DQ$29+$DQ$32+$DT$34)</f>
        <v>3</v>
      </c>
      <c r="EM25" s="44">
        <f>SUM(EJ25-EL25)</f>
        <v>5</v>
      </c>
      <c r="EN25" s="39"/>
      <c r="EO25" s="39"/>
      <c r="EP25" s="59"/>
      <c r="EQ25" s="59"/>
    </row>
    <row r="26" spans="2:147" s="3" customFormat="1" ht="18" customHeight="1" thickBot="1">
      <c r="B26" s="352">
        <v>2</v>
      </c>
      <c r="C26" s="352"/>
      <c r="D26" s="357" t="s">
        <v>28</v>
      </c>
      <c r="E26" s="358"/>
      <c r="F26" s="359"/>
      <c r="G26" s="357"/>
      <c r="H26" s="358"/>
      <c r="I26" s="359"/>
      <c r="J26" s="353">
        <f>J25+$X$10+$AL$10</f>
        <v>0.4256944444444445</v>
      </c>
      <c r="K26" s="353"/>
      <c r="L26" s="353"/>
      <c r="M26" s="353"/>
      <c r="N26" s="353"/>
      <c r="O26" s="354" t="str">
        <f>P19</f>
        <v>Trimbach</v>
      </c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7" t="s">
        <v>15</v>
      </c>
      <c r="AF26" s="355" t="str">
        <f>P20</f>
        <v>Allstars</v>
      </c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6"/>
      <c r="AW26" s="348"/>
      <c r="AX26" s="350"/>
      <c r="AY26" s="7" t="s">
        <v>14</v>
      </c>
      <c r="AZ26" s="350"/>
      <c r="BA26" s="351"/>
      <c r="BB26" s="348"/>
      <c r="BC26" s="349"/>
      <c r="BD26" s="31"/>
      <c r="BE26" s="36"/>
      <c r="BF26" s="40" t="str">
        <f t="shared" si="0"/>
        <v>0</v>
      </c>
      <c r="BG26" s="40" t="s">
        <v>14</v>
      </c>
      <c r="BH26" s="40" t="str">
        <f t="shared" si="1"/>
        <v>0</v>
      </c>
      <c r="BI26" s="39"/>
      <c r="BJ26" s="39"/>
      <c r="BK26" s="39"/>
      <c r="BL26" s="39"/>
      <c r="BM26" s="43" t="str">
        <f>$P$17</f>
        <v>SV Hoxfeld III</v>
      </c>
      <c r="BN26" s="44">
        <f>COUNT($BH$25,$BF$28,$BF$31,$BH$34)</f>
        <v>1</v>
      </c>
      <c r="BO26" s="44">
        <f>SUM($BH$25,$BF$28,$BF$31,$BH$34)</f>
        <v>3</v>
      </c>
      <c r="BP26" s="44">
        <f>SUM($AZ$25+$AW$28+$AW$31+$AZ$34)</f>
        <v>2</v>
      </c>
      <c r="BQ26" s="45" t="s">
        <v>14</v>
      </c>
      <c r="BR26" s="44">
        <f>SUM($AW$25+$AZ$28+$AZ$31+$AW$34)</f>
        <v>5</v>
      </c>
      <c r="BS26" s="44">
        <f>SUM(BP26-BR26)</f>
        <v>-3</v>
      </c>
      <c r="BT26" s="39"/>
      <c r="BV26" s="352">
        <v>4</v>
      </c>
      <c r="BW26" s="352"/>
      <c r="BX26" s="352" t="s">
        <v>29</v>
      </c>
      <c r="BY26" s="352"/>
      <c r="BZ26" s="352"/>
      <c r="CA26" s="352"/>
      <c r="CB26" s="352"/>
      <c r="CC26" s="352"/>
      <c r="CD26" s="353">
        <f>CD25+$X$10+$AL$10</f>
        <v>0.44375000000000003</v>
      </c>
      <c r="CE26" s="353"/>
      <c r="CF26" s="353"/>
      <c r="CG26" s="353"/>
      <c r="CH26" s="353"/>
      <c r="CI26" s="354" t="str">
        <f>CJ19</f>
        <v>Vfl Ramsdorf III</v>
      </c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7" t="s">
        <v>15</v>
      </c>
      <c r="CZ26" s="355" t="str">
        <f>CJ20</f>
        <v>Hengeler Wendfeld</v>
      </c>
      <c r="DA26" s="355"/>
      <c r="DB26" s="355"/>
      <c r="DC26" s="355"/>
      <c r="DD26" s="355"/>
      <c r="DE26" s="355"/>
      <c r="DF26" s="355"/>
      <c r="DG26" s="355"/>
      <c r="DH26" s="355"/>
      <c r="DI26" s="355"/>
      <c r="DJ26" s="355"/>
      <c r="DK26" s="355"/>
      <c r="DL26" s="355"/>
      <c r="DM26" s="355"/>
      <c r="DN26" s="355"/>
      <c r="DO26" s="355"/>
      <c r="DP26" s="356"/>
      <c r="DQ26" s="348">
        <v>0</v>
      </c>
      <c r="DR26" s="350"/>
      <c r="DS26" s="7" t="s">
        <v>14</v>
      </c>
      <c r="DT26" s="350">
        <v>2</v>
      </c>
      <c r="DU26" s="351"/>
      <c r="DV26" s="348"/>
      <c r="DW26" s="349"/>
      <c r="DX26" s="31"/>
      <c r="DY26" s="36"/>
      <c r="DZ26" s="40">
        <f t="shared" si="2"/>
        <v>0</v>
      </c>
      <c r="EA26" s="40" t="s">
        <v>14</v>
      </c>
      <c r="EB26" s="40">
        <f t="shared" si="3"/>
        <v>3</v>
      </c>
      <c r="EC26" s="39"/>
      <c r="ED26" s="39"/>
      <c r="EE26" s="39"/>
      <c r="EF26" s="39"/>
      <c r="EG26" s="43" t="str">
        <f>$CJ$16</f>
        <v>Beckmanns I</v>
      </c>
      <c r="EH26" s="44">
        <f>COUNT($DZ$25,$DZ$27,$DZ$30,$EB$33)</f>
        <v>4</v>
      </c>
      <c r="EI26" s="44">
        <f>SUM($DZ$25,$DZ$27,$DZ$30,$EB$33)</f>
        <v>9</v>
      </c>
      <c r="EJ26" s="44">
        <f>SUM($DQ$25+$DQ$27+$DQ$30+$DT$33)</f>
        <v>9</v>
      </c>
      <c r="EK26" s="45" t="s">
        <v>14</v>
      </c>
      <c r="EL26" s="44">
        <f>SUM($DT$25+$DT$27+$DT$30+$DQ$33)</f>
        <v>4</v>
      </c>
      <c r="EM26" s="44">
        <f>SUM(EJ26-EL26)</f>
        <v>5</v>
      </c>
      <c r="EN26" s="39"/>
      <c r="EO26" s="39"/>
      <c r="EP26" s="59"/>
      <c r="EQ26" s="59"/>
    </row>
    <row r="27" spans="2:147" s="3" customFormat="1" ht="18" customHeight="1">
      <c r="B27" s="352">
        <v>5</v>
      </c>
      <c r="C27" s="352"/>
      <c r="D27" s="357" t="s">
        <v>28</v>
      </c>
      <c r="E27" s="358"/>
      <c r="F27" s="359"/>
      <c r="G27" s="357"/>
      <c r="H27" s="358"/>
      <c r="I27" s="359"/>
      <c r="J27" s="353">
        <v>0.4527777777777778</v>
      </c>
      <c r="K27" s="353"/>
      <c r="L27" s="353"/>
      <c r="M27" s="353"/>
      <c r="N27" s="353"/>
      <c r="O27" s="360" t="str">
        <f>P18</f>
        <v>BSG Walterbau</v>
      </c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11" t="s">
        <v>15</v>
      </c>
      <c r="AF27" s="361" t="str">
        <f>P16</f>
        <v>FC Marbeck A-Jgd</v>
      </c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2"/>
      <c r="AW27" s="364"/>
      <c r="AX27" s="365"/>
      <c r="AY27" s="11" t="s">
        <v>14</v>
      </c>
      <c r="AZ27" s="365"/>
      <c r="BA27" s="366"/>
      <c r="BB27" s="364"/>
      <c r="BC27" s="367"/>
      <c r="BD27" s="31"/>
      <c r="BE27" s="36"/>
      <c r="BF27" s="40" t="str">
        <f t="shared" si="0"/>
        <v>0</v>
      </c>
      <c r="BG27" s="40" t="s">
        <v>14</v>
      </c>
      <c r="BH27" s="40" t="str">
        <f t="shared" si="1"/>
        <v>0</v>
      </c>
      <c r="BI27" s="39"/>
      <c r="BJ27" s="39"/>
      <c r="BK27" s="39"/>
      <c r="BL27" s="39"/>
      <c r="BM27" s="43" t="str">
        <f>$P$20</f>
        <v>Allstars</v>
      </c>
      <c r="BN27" s="44">
        <f>COUNT($BH$26,$BF$29,$BH$31,$BF$33)</f>
        <v>0</v>
      </c>
      <c r="BO27" s="44">
        <f>SUM($BH$26,$BF$29,$BH$31,$BF$33)</f>
        <v>0</v>
      </c>
      <c r="BP27" s="44">
        <f>SUM($AZ$26+$AW$29+$AZ$31+$AW$33)</f>
        <v>0</v>
      </c>
      <c r="BQ27" s="45" t="s">
        <v>14</v>
      </c>
      <c r="BR27" s="44">
        <f>SUM($AW$26+$AZ$29+$AW$31+$AZ$33)</f>
        <v>0</v>
      </c>
      <c r="BS27" s="44">
        <f>SUM(BP27-BR27)</f>
        <v>0</v>
      </c>
      <c r="BT27" s="39"/>
      <c r="BV27" s="352">
        <v>7</v>
      </c>
      <c r="BW27" s="352"/>
      <c r="BX27" s="352" t="s">
        <v>29</v>
      </c>
      <c r="BY27" s="352"/>
      <c r="BZ27" s="352"/>
      <c r="CA27" s="352"/>
      <c r="CB27" s="352"/>
      <c r="CC27" s="352"/>
      <c r="CD27" s="353">
        <v>0.4708333333333334</v>
      </c>
      <c r="CE27" s="353"/>
      <c r="CF27" s="353"/>
      <c r="CG27" s="353"/>
      <c r="CH27" s="353"/>
      <c r="CI27" s="360" t="str">
        <f>CJ16</f>
        <v>Beckmanns I</v>
      </c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11" t="s">
        <v>15</v>
      </c>
      <c r="CZ27" s="361" t="str">
        <f>CJ18</f>
        <v>Eintracht Erle III</v>
      </c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2"/>
      <c r="DQ27" s="364">
        <v>1</v>
      </c>
      <c r="DR27" s="365"/>
      <c r="DS27" s="11" t="s">
        <v>14</v>
      </c>
      <c r="DT27" s="365">
        <v>3</v>
      </c>
      <c r="DU27" s="366"/>
      <c r="DV27" s="364"/>
      <c r="DW27" s="367"/>
      <c r="DX27" s="31"/>
      <c r="DY27" s="36"/>
      <c r="DZ27" s="40">
        <f t="shared" si="2"/>
        <v>0</v>
      </c>
      <c r="EA27" s="40" t="s">
        <v>14</v>
      </c>
      <c r="EB27" s="40">
        <f t="shared" si="3"/>
        <v>3</v>
      </c>
      <c r="EC27" s="39"/>
      <c r="ED27" s="39"/>
      <c r="EE27" s="39"/>
      <c r="EF27" s="39"/>
      <c r="EG27" s="43" t="str">
        <f>$CJ$20</f>
        <v>Hengeler Wendfeld</v>
      </c>
      <c r="EH27" s="44">
        <f>COUNT($EB$26,$DZ$29,$EB$31,$DZ$33)</f>
        <v>4</v>
      </c>
      <c r="EI27" s="44">
        <f>SUM($EB$26,$DZ$29,$EB$31,$DZ$33)</f>
        <v>4</v>
      </c>
      <c r="EJ27" s="44">
        <f>SUM($DT$26+DQ$29+$DT$31+$DQ$33)</f>
        <v>3</v>
      </c>
      <c r="EK27" s="45" t="s">
        <v>14</v>
      </c>
      <c r="EL27" s="44">
        <f>SUM($DQ$26+DT$29+$DQ$31+$DT$33)</f>
        <v>3</v>
      </c>
      <c r="EM27" s="44">
        <f>SUM(EJ27-EL27)</f>
        <v>0</v>
      </c>
      <c r="EN27" s="39"/>
      <c r="EO27" s="39"/>
      <c r="EP27" s="59"/>
      <c r="EQ27" s="59"/>
    </row>
    <row r="28" spans="2:147" s="3" customFormat="1" ht="18" customHeight="1" thickBot="1">
      <c r="B28" s="352">
        <v>6</v>
      </c>
      <c r="C28" s="352"/>
      <c r="D28" s="357" t="s">
        <v>28</v>
      </c>
      <c r="E28" s="358"/>
      <c r="F28" s="359"/>
      <c r="G28" s="357"/>
      <c r="H28" s="358"/>
      <c r="I28" s="359"/>
      <c r="J28" s="353">
        <f aca="true" t="shared" si="4" ref="J28:J34">J27+$X$10+$AL$10</f>
        <v>0.4618055555555556</v>
      </c>
      <c r="K28" s="353"/>
      <c r="L28" s="353"/>
      <c r="M28" s="353"/>
      <c r="N28" s="353"/>
      <c r="O28" s="354" t="str">
        <f>P17</f>
        <v>SV Hoxfeld III</v>
      </c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7" t="s">
        <v>15</v>
      </c>
      <c r="AF28" s="355" t="str">
        <f>P19</f>
        <v>Trimbach</v>
      </c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6"/>
      <c r="AW28" s="348"/>
      <c r="AX28" s="350"/>
      <c r="AY28" s="7" t="s">
        <v>14</v>
      </c>
      <c r="AZ28" s="350"/>
      <c r="BA28" s="351"/>
      <c r="BB28" s="348"/>
      <c r="BC28" s="349"/>
      <c r="BD28" s="31"/>
      <c r="BE28" s="36"/>
      <c r="BF28" s="40" t="str">
        <f t="shared" si="0"/>
        <v>0</v>
      </c>
      <c r="BG28" s="40" t="s">
        <v>14</v>
      </c>
      <c r="BH28" s="40" t="str">
        <f t="shared" si="1"/>
        <v>0</v>
      </c>
      <c r="BI28" s="39"/>
      <c r="BJ28" s="39"/>
      <c r="BK28" s="39"/>
      <c r="BL28" s="39"/>
      <c r="BM28" s="43" t="str">
        <f>$P$19</f>
        <v>Trimbach</v>
      </c>
      <c r="BN28" s="44">
        <f>COUNT($BF$26,$BH$28,$BH$30,$BF$32)</f>
        <v>0</v>
      </c>
      <c r="BO28" s="44">
        <f>SUM($BF$26,$BH$28,$BH$30,$BF$32)</f>
        <v>0</v>
      </c>
      <c r="BP28" s="44">
        <f>SUM($AW$26+$AZ$28+$AZ$30+$AW$32)</f>
        <v>0</v>
      </c>
      <c r="BQ28" s="45" t="s">
        <v>14</v>
      </c>
      <c r="BR28" s="44">
        <f>SUM($AZ$26+$AW$28+$AW$30+$AZ$32)</f>
        <v>0</v>
      </c>
      <c r="BS28" s="44">
        <f>SUM(BP28-BR28)</f>
        <v>0</v>
      </c>
      <c r="BT28" s="39"/>
      <c r="BV28" s="352">
        <v>8</v>
      </c>
      <c r="BW28" s="352"/>
      <c r="BX28" s="352" t="s">
        <v>29</v>
      </c>
      <c r="BY28" s="352"/>
      <c r="BZ28" s="352"/>
      <c r="CA28" s="352"/>
      <c r="CB28" s="352"/>
      <c r="CC28" s="352"/>
      <c r="CD28" s="353">
        <f aca="true" t="shared" si="5" ref="CD28:CD34">CD27+$X$10+$AL$10</f>
        <v>0.4798611111111112</v>
      </c>
      <c r="CE28" s="353"/>
      <c r="CF28" s="353"/>
      <c r="CG28" s="353"/>
      <c r="CH28" s="353"/>
      <c r="CI28" s="354" t="str">
        <f>CJ17</f>
        <v>Blau Weiß Marbeck</v>
      </c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7" t="s">
        <v>15</v>
      </c>
      <c r="CZ28" s="355" t="str">
        <f>CJ19</f>
        <v>Vfl Ramsdorf III</v>
      </c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5"/>
      <c r="DM28" s="355"/>
      <c r="DN28" s="355"/>
      <c r="DO28" s="355"/>
      <c r="DP28" s="356"/>
      <c r="DQ28" s="348">
        <v>1</v>
      </c>
      <c r="DR28" s="350"/>
      <c r="DS28" s="7" t="s">
        <v>14</v>
      </c>
      <c r="DT28" s="350">
        <v>1</v>
      </c>
      <c r="DU28" s="351"/>
      <c r="DV28" s="348"/>
      <c r="DW28" s="349"/>
      <c r="DX28" s="31"/>
      <c r="DY28" s="36"/>
      <c r="DZ28" s="40">
        <f t="shared" si="2"/>
        <v>1</v>
      </c>
      <c r="EA28" s="40" t="s">
        <v>14</v>
      </c>
      <c r="EB28" s="40">
        <f t="shared" si="3"/>
        <v>1</v>
      </c>
      <c r="EC28" s="39"/>
      <c r="ED28" s="39"/>
      <c r="EE28" s="39"/>
      <c r="EF28" s="39"/>
      <c r="EG28" s="43" t="str">
        <f>$CJ$17</f>
        <v>Blau Weiß Marbeck</v>
      </c>
      <c r="EH28" s="44">
        <f>COUNT($EB$25,$DZ$28,$DZ$31,$EB$34)</f>
        <v>4</v>
      </c>
      <c r="EI28" s="44">
        <f>SUM($EB$25,$DZ$28,$DZ$31,$EB$34)</f>
        <v>3</v>
      </c>
      <c r="EJ28" s="44">
        <f>SUM($DT$25+$DQ$28+$DQ$31+$DT$34)</f>
        <v>3</v>
      </c>
      <c r="EK28" s="45" t="s">
        <v>14</v>
      </c>
      <c r="EL28" s="44">
        <f>SUM($DQ$25+$DT$28+$DT$31+$DQ$34)</f>
        <v>4</v>
      </c>
      <c r="EM28" s="44">
        <f>SUM(EJ28-EL28)</f>
        <v>-1</v>
      </c>
      <c r="EN28" s="39"/>
      <c r="EO28" s="39"/>
      <c r="EP28" s="59"/>
      <c r="EQ28" s="59"/>
    </row>
    <row r="29" spans="2:147" s="3" customFormat="1" ht="18" customHeight="1">
      <c r="B29" s="352">
        <v>9</v>
      </c>
      <c r="C29" s="352"/>
      <c r="D29" s="357" t="s">
        <v>28</v>
      </c>
      <c r="E29" s="358"/>
      <c r="F29" s="359"/>
      <c r="G29" s="357"/>
      <c r="H29" s="358"/>
      <c r="I29" s="359"/>
      <c r="J29" s="353">
        <v>0.4888888888888889</v>
      </c>
      <c r="K29" s="353"/>
      <c r="L29" s="353"/>
      <c r="M29" s="353"/>
      <c r="N29" s="353"/>
      <c r="O29" s="360" t="str">
        <f>P20</f>
        <v>Allstars</v>
      </c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11" t="s">
        <v>15</v>
      </c>
      <c r="AF29" s="361" t="str">
        <f>P18</f>
        <v>BSG Walterbau</v>
      </c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2"/>
      <c r="AW29" s="364"/>
      <c r="AX29" s="365"/>
      <c r="AY29" s="11" t="s">
        <v>14</v>
      </c>
      <c r="AZ29" s="365"/>
      <c r="BA29" s="366"/>
      <c r="BB29" s="364"/>
      <c r="BC29" s="367"/>
      <c r="BD29" s="31"/>
      <c r="BE29" s="36"/>
      <c r="BF29" s="40" t="str">
        <f t="shared" si="0"/>
        <v>0</v>
      </c>
      <c r="BG29" s="40" t="s">
        <v>14</v>
      </c>
      <c r="BH29" s="40" t="str">
        <f t="shared" si="1"/>
        <v>0</v>
      </c>
      <c r="BI29" s="39"/>
      <c r="BJ29" s="39"/>
      <c r="BK29" s="39"/>
      <c r="BL29" s="39"/>
      <c r="BM29" s="53" t="str">
        <f>$P$16</f>
        <v>FC Marbeck A-Jgd</v>
      </c>
      <c r="BN29" s="44">
        <f>COUNT($BF$25,$BH$27,$BF$30,$BH$33)</f>
        <v>1</v>
      </c>
      <c r="BO29" s="44">
        <f>SUM($BF$25,$BH$27,$BF$30,$BH$33)</f>
        <v>0</v>
      </c>
      <c r="BP29" s="44">
        <f>SUM($AW$25,$AZ$27,$AW$30,$AZ$33)</f>
        <v>1</v>
      </c>
      <c r="BQ29" s="45" t="s">
        <v>14</v>
      </c>
      <c r="BR29" s="44">
        <f>SUM($AZ$25,$AW$27,$AZ$30,$AW$33)</f>
        <v>2</v>
      </c>
      <c r="BS29" s="44">
        <f>SUM(BP29-BR29)</f>
        <v>-1</v>
      </c>
      <c r="BT29" s="39"/>
      <c r="BV29" s="352">
        <v>11</v>
      </c>
      <c r="BW29" s="352"/>
      <c r="BX29" s="352" t="s">
        <v>29</v>
      </c>
      <c r="BY29" s="352"/>
      <c r="BZ29" s="352"/>
      <c r="CA29" s="352"/>
      <c r="CB29" s="352"/>
      <c r="CC29" s="352"/>
      <c r="CD29" s="353">
        <v>0.5069444444444444</v>
      </c>
      <c r="CE29" s="353"/>
      <c r="CF29" s="353"/>
      <c r="CG29" s="353"/>
      <c r="CH29" s="353"/>
      <c r="CI29" s="360" t="str">
        <f>CJ20</f>
        <v>Hengeler Wendfeld</v>
      </c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11" t="s">
        <v>15</v>
      </c>
      <c r="CZ29" s="361" t="str">
        <f>CJ18</f>
        <v>Eintracht Erle III</v>
      </c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2"/>
      <c r="DQ29" s="364">
        <v>1</v>
      </c>
      <c r="DR29" s="365"/>
      <c r="DS29" s="11" t="s">
        <v>14</v>
      </c>
      <c r="DT29" s="365">
        <v>2</v>
      </c>
      <c r="DU29" s="366"/>
      <c r="DV29" s="364"/>
      <c r="DW29" s="367"/>
      <c r="DX29" s="31"/>
      <c r="DY29" s="36"/>
      <c r="DZ29" s="40">
        <f t="shared" si="2"/>
        <v>0</v>
      </c>
      <c r="EA29" s="40" t="s">
        <v>14</v>
      </c>
      <c r="EB29" s="40">
        <f t="shared" si="3"/>
        <v>3</v>
      </c>
      <c r="EC29" s="39"/>
      <c r="ED29" s="39"/>
      <c r="EE29" s="39"/>
      <c r="EF29" s="39"/>
      <c r="EG29" s="43" t="str">
        <f>$CJ$19</f>
        <v>Vfl Ramsdorf III</v>
      </c>
      <c r="EH29" s="44">
        <f>COUNT($DZ$26,$EB$28,$EB$30,$DZ$32)</f>
        <v>4</v>
      </c>
      <c r="EI29" s="44">
        <f>SUM($DZ$26,$EB$28,$EB$30,$DZ$32)</f>
        <v>1</v>
      </c>
      <c r="EJ29" s="44">
        <f>SUM($DQ$26+$DT$28+$DT$30+$DQ$32)</f>
        <v>1</v>
      </c>
      <c r="EK29" s="45" t="s">
        <v>14</v>
      </c>
      <c r="EL29" s="44">
        <f>SUM($DT$26+$DQ$28+$DQ$30+$DT$32)</f>
        <v>10</v>
      </c>
      <c r="EM29" s="44">
        <f>SUM(EJ29-EL29)</f>
        <v>-9</v>
      </c>
      <c r="EN29" s="39"/>
      <c r="EO29" s="39"/>
      <c r="EP29" s="59"/>
      <c r="EQ29" s="59"/>
    </row>
    <row r="30" spans="2:147" s="3" customFormat="1" ht="18" customHeight="1" thickBot="1">
      <c r="B30" s="352">
        <v>10</v>
      </c>
      <c r="C30" s="352"/>
      <c r="D30" s="357" t="s">
        <v>28</v>
      </c>
      <c r="E30" s="358"/>
      <c r="F30" s="359"/>
      <c r="G30" s="357"/>
      <c r="H30" s="358"/>
      <c r="I30" s="359"/>
      <c r="J30" s="353">
        <f t="shared" si="4"/>
        <v>0.4979166666666667</v>
      </c>
      <c r="K30" s="353"/>
      <c r="L30" s="353"/>
      <c r="M30" s="353"/>
      <c r="N30" s="353"/>
      <c r="O30" s="354" t="str">
        <f>P16</f>
        <v>FC Marbeck A-Jgd</v>
      </c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7" t="s">
        <v>15</v>
      </c>
      <c r="AF30" s="355" t="str">
        <f>P19</f>
        <v>Trimbach</v>
      </c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6"/>
      <c r="AW30" s="348"/>
      <c r="AX30" s="350"/>
      <c r="AY30" s="7" t="s">
        <v>14</v>
      </c>
      <c r="AZ30" s="350"/>
      <c r="BA30" s="351"/>
      <c r="BB30" s="348"/>
      <c r="BC30" s="349"/>
      <c r="BD30" s="31"/>
      <c r="BE30" s="36"/>
      <c r="BF30" s="40" t="str">
        <f t="shared" si="0"/>
        <v>0</v>
      </c>
      <c r="BG30" s="40" t="s">
        <v>14</v>
      </c>
      <c r="BH30" s="40" t="str">
        <f t="shared" si="1"/>
        <v>0</v>
      </c>
      <c r="BI30" s="39"/>
      <c r="BJ30" s="39"/>
      <c r="BK30" s="35"/>
      <c r="BL30" s="35"/>
      <c r="BM30" s="35"/>
      <c r="BN30" s="35"/>
      <c r="BO30" s="35"/>
      <c r="BP30" s="35"/>
      <c r="BQ30" s="35"/>
      <c r="BR30" s="35"/>
      <c r="BS30" s="35"/>
      <c r="BT30" s="39"/>
      <c r="BV30" s="352">
        <v>12</v>
      </c>
      <c r="BW30" s="352"/>
      <c r="BX30" s="352" t="s">
        <v>29</v>
      </c>
      <c r="BY30" s="352"/>
      <c r="BZ30" s="352"/>
      <c r="CA30" s="352"/>
      <c r="CB30" s="352"/>
      <c r="CC30" s="352"/>
      <c r="CD30" s="353">
        <f t="shared" si="5"/>
        <v>0.5159722222222222</v>
      </c>
      <c r="CE30" s="353"/>
      <c r="CF30" s="353"/>
      <c r="CG30" s="353"/>
      <c r="CH30" s="353"/>
      <c r="CI30" s="354" t="str">
        <f>CJ16</f>
        <v>Beckmanns I</v>
      </c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7" t="s">
        <v>15</v>
      </c>
      <c r="CZ30" s="355" t="str">
        <f>CJ19</f>
        <v>Vfl Ramsdorf III</v>
      </c>
      <c r="DA30" s="355"/>
      <c r="DB30" s="355"/>
      <c r="DC30" s="355"/>
      <c r="DD30" s="355"/>
      <c r="DE30" s="355"/>
      <c r="DF30" s="355"/>
      <c r="DG30" s="355"/>
      <c r="DH30" s="355"/>
      <c r="DI30" s="355"/>
      <c r="DJ30" s="355"/>
      <c r="DK30" s="355"/>
      <c r="DL30" s="355"/>
      <c r="DM30" s="355"/>
      <c r="DN30" s="355"/>
      <c r="DO30" s="355"/>
      <c r="DP30" s="356"/>
      <c r="DQ30" s="348">
        <v>5</v>
      </c>
      <c r="DR30" s="350"/>
      <c r="DS30" s="7" t="s">
        <v>14</v>
      </c>
      <c r="DT30" s="350">
        <v>0</v>
      </c>
      <c r="DU30" s="351"/>
      <c r="DV30" s="348"/>
      <c r="DW30" s="349"/>
      <c r="DX30" s="31"/>
      <c r="DY30" s="36"/>
      <c r="DZ30" s="40">
        <f t="shared" si="2"/>
        <v>3</v>
      </c>
      <c r="EA30" s="40" t="s">
        <v>14</v>
      </c>
      <c r="EB30" s="40">
        <f t="shared" si="3"/>
        <v>0</v>
      </c>
      <c r="EC30" s="39"/>
      <c r="ED30" s="39"/>
      <c r="EE30" s="35"/>
      <c r="EF30" s="35"/>
      <c r="EG30" s="35"/>
      <c r="EH30" s="35"/>
      <c r="EI30" s="35"/>
      <c r="EJ30" s="35"/>
      <c r="EK30" s="35"/>
      <c r="EL30" s="35"/>
      <c r="EM30" s="35"/>
      <c r="EN30" s="39"/>
      <c r="EO30" s="39"/>
      <c r="EP30" s="59"/>
      <c r="EQ30" s="59"/>
    </row>
    <row r="31" spans="2:147" s="3" customFormat="1" ht="18" customHeight="1">
      <c r="B31" s="352">
        <v>13</v>
      </c>
      <c r="C31" s="352"/>
      <c r="D31" s="357" t="s">
        <v>28</v>
      </c>
      <c r="E31" s="358"/>
      <c r="F31" s="359"/>
      <c r="G31" s="357"/>
      <c r="H31" s="358"/>
      <c r="I31" s="359"/>
      <c r="J31" s="353">
        <v>0.525</v>
      </c>
      <c r="K31" s="353"/>
      <c r="L31" s="353"/>
      <c r="M31" s="353"/>
      <c r="N31" s="353"/>
      <c r="O31" s="360" t="str">
        <f>P17</f>
        <v>SV Hoxfeld III</v>
      </c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11" t="s">
        <v>15</v>
      </c>
      <c r="AF31" s="361" t="str">
        <f>P20</f>
        <v>Allstars</v>
      </c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2"/>
      <c r="AW31" s="364"/>
      <c r="AX31" s="365"/>
      <c r="AY31" s="11" t="s">
        <v>14</v>
      </c>
      <c r="AZ31" s="365"/>
      <c r="BA31" s="366"/>
      <c r="BB31" s="364"/>
      <c r="BC31" s="367"/>
      <c r="BD31" s="12"/>
      <c r="BE31" s="36"/>
      <c r="BF31" s="40" t="str">
        <f t="shared" si="0"/>
        <v>0</v>
      </c>
      <c r="BG31" s="40" t="s">
        <v>14</v>
      </c>
      <c r="BH31" s="40" t="str">
        <f t="shared" si="1"/>
        <v>0</v>
      </c>
      <c r="BI31" s="39"/>
      <c r="BJ31" s="39"/>
      <c r="BK31" s="42"/>
      <c r="BL31" s="42"/>
      <c r="BM31" s="41"/>
      <c r="BN31" s="41"/>
      <c r="BO31" s="41"/>
      <c r="BP31" s="41"/>
      <c r="BQ31" s="41"/>
      <c r="BR31" s="41"/>
      <c r="BS31" s="44"/>
      <c r="BT31" s="39"/>
      <c r="BV31" s="352">
        <v>15</v>
      </c>
      <c r="BW31" s="352"/>
      <c r="BX31" s="352" t="s">
        <v>29</v>
      </c>
      <c r="BY31" s="352"/>
      <c r="BZ31" s="352"/>
      <c r="CA31" s="352"/>
      <c r="CB31" s="352"/>
      <c r="CC31" s="352"/>
      <c r="CD31" s="353">
        <v>0.5430555555555555</v>
      </c>
      <c r="CE31" s="353"/>
      <c r="CF31" s="353"/>
      <c r="CG31" s="353"/>
      <c r="CH31" s="353"/>
      <c r="CI31" s="360" t="str">
        <f>CJ17</f>
        <v>Blau Weiß Marbeck</v>
      </c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11" t="s">
        <v>15</v>
      </c>
      <c r="CZ31" s="361" t="str">
        <f>CJ20</f>
        <v>Hengeler Wendfeld</v>
      </c>
      <c r="DA31" s="361"/>
      <c r="DB31" s="361"/>
      <c r="DC31" s="361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1"/>
      <c r="DP31" s="362"/>
      <c r="DQ31" s="364">
        <v>0</v>
      </c>
      <c r="DR31" s="365"/>
      <c r="DS31" s="11" t="s">
        <v>14</v>
      </c>
      <c r="DT31" s="365">
        <v>0</v>
      </c>
      <c r="DU31" s="366"/>
      <c r="DV31" s="364"/>
      <c r="DW31" s="367"/>
      <c r="DX31" s="12"/>
      <c r="DY31" s="36"/>
      <c r="DZ31" s="40">
        <f t="shared" si="2"/>
        <v>1</v>
      </c>
      <c r="EA31" s="40" t="s">
        <v>14</v>
      </c>
      <c r="EB31" s="40">
        <f t="shared" si="3"/>
        <v>1</v>
      </c>
      <c r="EC31" s="39"/>
      <c r="ED31" s="39"/>
      <c r="EE31" s="42"/>
      <c r="EF31" s="42"/>
      <c r="EG31" s="41"/>
      <c r="EH31" s="41"/>
      <c r="EI31" s="41"/>
      <c r="EJ31" s="41"/>
      <c r="EK31" s="41"/>
      <c r="EL31" s="41"/>
      <c r="EM31" s="44"/>
      <c r="EN31" s="39"/>
      <c r="EO31" s="39"/>
      <c r="EP31" s="59"/>
      <c r="EQ31" s="59"/>
    </row>
    <row r="32" spans="2:147" s="3" customFormat="1" ht="18" customHeight="1" thickBot="1">
      <c r="B32" s="352">
        <v>14</v>
      </c>
      <c r="C32" s="352"/>
      <c r="D32" s="357" t="s">
        <v>28</v>
      </c>
      <c r="E32" s="358"/>
      <c r="F32" s="359"/>
      <c r="G32" s="357"/>
      <c r="H32" s="358"/>
      <c r="I32" s="359"/>
      <c r="J32" s="353">
        <f t="shared" si="4"/>
        <v>0.5340277777777778</v>
      </c>
      <c r="K32" s="353"/>
      <c r="L32" s="353"/>
      <c r="M32" s="353"/>
      <c r="N32" s="353"/>
      <c r="O32" s="354" t="str">
        <f>P19</f>
        <v>Trimbach</v>
      </c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7" t="s">
        <v>15</v>
      </c>
      <c r="AF32" s="355" t="str">
        <f>P18</f>
        <v>BSG Walterbau</v>
      </c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6"/>
      <c r="AW32" s="348"/>
      <c r="AX32" s="350"/>
      <c r="AY32" s="7" t="s">
        <v>14</v>
      </c>
      <c r="AZ32" s="350"/>
      <c r="BA32" s="351"/>
      <c r="BB32" s="348"/>
      <c r="BC32" s="349"/>
      <c r="BD32" s="12"/>
      <c r="BE32" s="36"/>
      <c r="BF32" s="40" t="str">
        <f t="shared" si="0"/>
        <v>0</v>
      </c>
      <c r="BG32" s="40" t="s">
        <v>14</v>
      </c>
      <c r="BH32" s="40" t="str">
        <f t="shared" si="1"/>
        <v>0</v>
      </c>
      <c r="BI32" s="39"/>
      <c r="BJ32" s="39"/>
      <c r="BK32" s="42"/>
      <c r="BL32" s="42"/>
      <c r="BM32" s="41"/>
      <c r="BN32" s="41"/>
      <c r="BO32" s="41"/>
      <c r="BP32" s="41"/>
      <c r="BQ32" s="41"/>
      <c r="BR32" s="41"/>
      <c r="BS32" s="44"/>
      <c r="BT32" s="39"/>
      <c r="BV32" s="352">
        <v>16</v>
      </c>
      <c r="BW32" s="352"/>
      <c r="BX32" s="352" t="s">
        <v>29</v>
      </c>
      <c r="BY32" s="352"/>
      <c r="BZ32" s="352"/>
      <c r="CA32" s="352"/>
      <c r="CB32" s="352"/>
      <c r="CC32" s="352"/>
      <c r="CD32" s="353">
        <f t="shared" si="5"/>
        <v>0.5520833333333333</v>
      </c>
      <c r="CE32" s="353"/>
      <c r="CF32" s="353"/>
      <c r="CG32" s="353"/>
      <c r="CH32" s="353"/>
      <c r="CI32" s="354" t="str">
        <f>CJ19</f>
        <v>Vfl Ramsdorf III</v>
      </c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7" t="s">
        <v>15</v>
      </c>
      <c r="CZ32" s="355" t="str">
        <f>CJ18</f>
        <v>Eintracht Erle III</v>
      </c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/>
      <c r="DO32" s="355"/>
      <c r="DP32" s="356"/>
      <c r="DQ32" s="348">
        <v>0</v>
      </c>
      <c r="DR32" s="350"/>
      <c r="DS32" s="7" t="s">
        <v>14</v>
      </c>
      <c r="DT32" s="350">
        <v>2</v>
      </c>
      <c r="DU32" s="351"/>
      <c r="DV32" s="348"/>
      <c r="DW32" s="349"/>
      <c r="DX32" s="12"/>
      <c r="DY32" s="36"/>
      <c r="DZ32" s="40">
        <f t="shared" si="2"/>
        <v>0</v>
      </c>
      <c r="EA32" s="40" t="s">
        <v>14</v>
      </c>
      <c r="EB32" s="40">
        <f t="shared" si="3"/>
        <v>3</v>
      </c>
      <c r="EC32" s="39"/>
      <c r="ED32" s="39"/>
      <c r="EE32" s="42"/>
      <c r="EF32" s="42"/>
      <c r="EG32" s="41"/>
      <c r="EH32" s="41"/>
      <c r="EI32" s="41"/>
      <c r="EJ32" s="41"/>
      <c r="EK32" s="41"/>
      <c r="EL32" s="41"/>
      <c r="EM32" s="44"/>
      <c r="EN32" s="39"/>
      <c r="EO32" s="39"/>
      <c r="EP32" s="59"/>
      <c r="EQ32" s="59"/>
    </row>
    <row r="33" spans="2:147" s="3" customFormat="1" ht="18" customHeight="1">
      <c r="B33" s="352">
        <v>17</v>
      </c>
      <c r="C33" s="352"/>
      <c r="D33" s="357" t="s">
        <v>28</v>
      </c>
      <c r="E33" s="358"/>
      <c r="F33" s="359"/>
      <c r="G33" s="357"/>
      <c r="H33" s="358"/>
      <c r="I33" s="359"/>
      <c r="J33" s="353">
        <v>0.5611111111111111</v>
      </c>
      <c r="K33" s="353"/>
      <c r="L33" s="353"/>
      <c r="M33" s="353"/>
      <c r="N33" s="353"/>
      <c r="O33" s="360" t="str">
        <f>P20</f>
        <v>Allstars</v>
      </c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11" t="s">
        <v>15</v>
      </c>
      <c r="AF33" s="361" t="str">
        <f>P16</f>
        <v>FC Marbeck A-Jgd</v>
      </c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2"/>
      <c r="AW33" s="364"/>
      <c r="AX33" s="365"/>
      <c r="AY33" s="11" t="s">
        <v>14</v>
      </c>
      <c r="AZ33" s="365"/>
      <c r="BA33" s="366"/>
      <c r="BB33" s="364"/>
      <c r="BC33" s="367"/>
      <c r="BD33" s="12"/>
      <c r="BE33" s="36"/>
      <c r="BF33" s="40" t="str">
        <f t="shared" si="0"/>
        <v>0</v>
      </c>
      <c r="BG33" s="40" t="s">
        <v>14</v>
      </c>
      <c r="BH33" s="40" t="str">
        <f t="shared" si="1"/>
        <v>0</v>
      </c>
      <c r="BI33" s="39"/>
      <c r="BJ33" s="39"/>
      <c r="BK33" s="42"/>
      <c r="BL33" s="42"/>
      <c r="BM33" s="41"/>
      <c r="BN33" s="41"/>
      <c r="BO33" s="41"/>
      <c r="BP33" s="41"/>
      <c r="BQ33" s="41"/>
      <c r="BR33" s="41"/>
      <c r="BS33" s="44"/>
      <c r="BT33" s="36"/>
      <c r="BV33" s="352">
        <v>19</v>
      </c>
      <c r="BW33" s="352"/>
      <c r="BX33" s="352" t="s">
        <v>29</v>
      </c>
      <c r="BY33" s="352"/>
      <c r="BZ33" s="352"/>
      <c r="CA33" s="352"/>
      <c r="CB33" s="352"/>
      <c r="CC33" s="352"/>
      <c r="CD33" s="353">
        <v>0.5791666666666667</v>
      </c>
      <c r="CE33" s="353"/>
      <c r="CF33" s="353"/>
      <c r="CG33" s="353"/>
      <c r="CH33" s="353"/>
      <c r="CI33" s="360" t="str">
        <f>CJ20</f>
        <v>Hengeler Wendfeld</v>
      </c>
      <c r="CJ33" s="361"/>
      <c r="CK33" s="361"/>
      <c r="CL33" s="361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361"/>
      <c r="CY33" s="11" t="s">
        <v>15</v>
      </c>
      <c r="CZ33" s="361" t="str">
        <f>CJ16</f>
        <v>Beckmanns I</v>
      </c>
      <c r="DA33" s="361"/>
      <c r="DB33" s="361"/>
      <c r="DC33" s="361"/>
      <c r="DD33" s="361"/>
      <c r="DE33" s="361"/>
      <c r="DF33" s="361"/>
      <c r="DG33" s="361"/>
      <c r="DH33" s="361"/>
      <c r="DI33" s="361"/>
      <c r="DJ33" s="361"/>
      <c r="DK33" s="361"/>
      <c r="DL33" s="361"/>
      <c r="DM33" s="361"/>
      <c r="DN33" s="361"/>
      <c r="DO33" s="361"/>
      <c r="DP33" s="362"/>
      <c r="DQ33" s="364">
        <v>0</v>
      </c>
      <c r="DR33" s="365"/>
      <c r="DS33" s="11" t="s">
        <v>14</v>
      </c>
      <c r="DT33" s="365">
        <v>1</v>
      </c>
      <c r="DU33" s="366"/>
      <c r="DV33" s="364"/>
      <c r="DW33" s="367"/>
      <c r="DX33" s="12"/>
      <c r="DY33" s="36"/>
      <c r="DZ33" s="40">
        <f t="shared" si="2"/>
        <v>0</v>
      </c>
      <c r="EA33" s="40" t="s">
        <v>14</v>
      </c>
      <c r="EB33" s="40">
        <f t="shared" si="3"/>
        <v>3</v>
      </c>
      <c r="EC33" s="39"/>
      <c r="ED33" s="39"/>
      <c r="EE33" s="42"/>
      <c r="EF33" s="42"/>
      <c r="EG33" s="41"/>
      <c r="EH33" s="41"/>
      <c r="EI33" s="41"/>
      <c r="EJ33" s="41"/>
      <c r="EK33" s="41"/>
      <c r="EL33" s="41"/>
      <c r="EM33" s="44"/>
      <c r="EN33" s="36"/>
      <c r="EO33" s="36"/>
      <c r="EP33" s="59"/>
      <c r="EQ33" s="59"/>
    </row>
    <row r="34" spans="2:147" s="3" customFormat="1" ht="18" customHeight="1" thickBot="1">
      <c r="B34" s="352">
        <v>18</v>
      </c>
      <c r="C34" s="352"/>
      <c r="D34" s="357" t="s">
        <v>28</v>
      </c>
      <c r="E34" s="358"/>
      <c r="F34" s="359"/>
      <c r="G34" s="357"/>
      <c r="H34" s="358"/>
      <c r="I34" s="359"/>
      <c r="J34" s="353">
        <f t="shared" si="4"/>
        <v>0.5701388888888889</v>
      </c>
      <c r="K34" s="353"/>
      <c r="L34" s="353"/>
      <c r="M34" s="353"/>
      <c r="N34" s="353"/>
      <c r="O34" s="354" t="str">
        <f>P18</f>
        <v>BSG Walterbau</v>
      </c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7" t="s">
        <v>15</v>
      </c>
      <c r="AF34" s="355" t="str">
        <f>P17</f>
        <v>SV Hoxfeld III</v>
      </c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6"/>
      <c r="AW34" s="348">
        <v>4</v>
      </c>
      <c r="AX34" s="350"/>
      <c r="AY34" s="7" t="s">
        <v>14</v>
      </c>
      <c r="AZ34" s="350"/>
      <c r="BA34" s="351"/>
      <c r="BB34" s="348">
        <v>1</v>
      </c>
      <c r="BC34" s="349"/>
      <c r="BD34" s="12"/>
      <c r="BE34" s="36"/>
      <c r="BF34" s="40">
        <f t="shared" si="0"/>
        <v>3</v>
      </c>
      <c r="BG34" s="40" t="s">
        <v>14</v>
      </c>
      <c r="BH34" s="40" t="str">
        <f t="shared" si="1"/>
        <v>0</v>
      </c>
      <c r="BI34" s="39"/>
      <c r="BJ34" s="39"/>
      <c r="BK34" s="42"/>
      <c r="BL34" s="42"/>
      <c r="BM34" s="41"/>
      <c r="BN34" s="41"/>
      <c r="BO34" s="41"/>
      <c r="BP34" s="41"/>
      <c r="BQ34" s="41"/>
      <c r="BR34" s="41"/>
      <c r="BS34" s="44"/>
      <c r="BT34" s="36"/>
      <c r="BV34" s="352">
        <v>20</v>
      </c>
      <c r="BW34" s="352"/>
      <c r="BX34" s="352" t="s">
        <v>29</v>
      </c>
      <c r="BY34" s="352"/>
      <c r="BZ34" s="352"/>
      <c r="CA34" s="352"/>
      <c r="CB34" s="352"/>
      <c r="CC34" s="352"/>
      <c r="CD34" s="353">
        <f t="shared" si="5"/>
        <v>0.5881944444444445</v>
      </c>
      <c r="CE34" s="353"/>
      <c r="CF34" s="353"/>
      <c r="CG34" s="353"/>
      <c r="CH34" s="353"/>
      <c r="CI34" s="354" t="str">
        <f>CJ18</f>
        <v>Eintracht Erle III</v>
      </c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7" t="s">
        <v>15</v>
      </c>
      <c r="CZ34" s="355" t="str">
        <f>CJ17</f>
        <v>Blau Weiß Marbeck</v>
      </c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6"/>
      <c r="DQ34" s="348">
        <v>1</v>
      </c>
      <c r="DR34" s="350"/>
      <c r="DS34" s="7" t="s">
        <v>14</v>
      </c>
      <c r="DT34" s="350">
        <v>1</v>
      </c>
      <c r="DU34" s="351"/>
      <c r="DV34" s="348"/>
      <c r="DW34" s="349"/>
      <c r="DX34" s="12"/>
      <c r="DY34" s="36"/>
      <c r="DZ34" s="40">
        <f t="shared" si="2"/>
        <v>1</v>
      </c>
      <c r="EA34" s="40" t="s">
        <v>14</v>
      </c>
      <c r="EB34" s="40">
        <f t="shared" si="3"/>
        <v>1</v>
      </c>
      <c r="EC34" s="39"/>
      <c r="ED34" s="39"/>
      <c r="EE34" s="42"/>
      <c r="EF34" s="42"/>
      <c r="EG34" s="41"/>
      <c r="EH34" s="41"/>
      <c r="EI34" s="41"/>
      <c r="EJ34" s="41"/>
      <c r="EK34" s="41"/>
      <c r="EL34" s="41"/>
      <c r="EM34" s="44"/>
      <c r="EN34" s="36"/>
      <c r="EO34" s="36"/>
      <c r="EP34" s="59"/>
      <c r="EQ34" s="59"/>
    </row>
    <row r="35" spans="2:145" s="3" customFormat="1" ht="18" customHeight="1">
      <c r="B35" s="54"/>
      <c r="C35" s="54"/>
      <c r="D35" s="54"/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7"/>
      <c r="AX35" s="57"/>
      <c r="AY35" s="57"/>
      <c r="AZ35" s="57"/>
      <c r="BA35" s="57"/>
      <c r="BB35" s="57"/>
      <c r="BC35" s="57"/>
      <c r="BD35" s="12"/>
      <c r="BE35" s="36"/>
      <c r="BF35" s="40"/>
      <c r="BG35" s="40"/>
      <c r="BH35" s="40"/>
      <c r="BI35" s="39"/>
      <c r="BJ35" s="39"/>
      <c r="BK35" s="42"/>
      <c r="BL35" s="42"/>
      <c r="BM35" s="41"/>
      <c r="BN35" s="41"/>
      <c r="BO35" s="41"/>
      <c r="BP35" s="41"/>
      <c r="BQ35" s="41"/>
      <c r="BR35" s="41"/>
      <c r="BS35" s="44"/>
      <c r="BT35" s="36"/>
      <c r="BV35" s="54"/>
      <c r="BW35" s="54"/>
      <c r="BX35" s="54"/>
      <c r="BY35" s="54"/>
      <c r="BZ35" s="54"/>
      <c r="CA35" s="54"/>
      <c r="CB35" s="54"/>
      <c r="CC35" s="54"/>
      <c r="CD35" s="55"/>
      <c r="CE35" s="55"/>
      <c r="CF35" s="55"/>
      <c r="CG35" s="55"/>
      <c r="CH35" s="55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7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7"/>
      <c r="DR35" s="57"/>
      <c r="DS35" s="57"/>
      <c r="DT35" s="57"/>
      <c r="DU35" s="57"/>
      <c r="DV35" s="57"/>
      <c r="DW35" s="57"/>
      <c r="DX35" s="12"/>
      <c r="DY35" s="36"/>
      <c r="DZ35" s="40"/>
      <c r="EA35" s="40"/>
      <c r="EB35" s="40"/>
      <c r="EC35" s="39"/>
      <c r="ED35" s="39"/>
      <c r="EE35" s="42"/>
      <c r="EF35" s="42"/>
      <c r="EG35" s="41"/>
      <c r="EH35" s="41"/>
      <c r="EI35" s="41"/>
      <c r="EJ35" s="41"/>
      <c r="EK35" s="41"/>
      <c r="EL35" s="41"/>
      <c r="EM35" s="44"/>
      <c r="EN35" s="36"/>
      <c r="EO35" s="36"/>
    </row>
    <row r="36" spans="58:145" ht="12.75"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X36" s="6"/>
      <c r="DY36" s="32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2"/>
      <c r="EO36" s="32"/>
    </row>
    <row r="37" spans="2:145" ht="12.75">
      <c r="B37" s="1" t="s">
        <v>24</v>
      </c>
      <c r="BU37"/>
      <c r="BV37" s="1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X37" s="6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</row>
    <row r="38" spans="2:145" ht="12.75">
      <c r="B38" s="1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X38" s="6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</row>
    <row r="39" spans="73:145" ht="12" customHeight="1">
      <c r="BU39" s="8"/>
      <c r="BV39" s="8"/>
      <c r="BW39" s="8"/>
      <c r="BX39" s="8"/>
      <c r="BY39" s="8"/>
      <c r="BZ39" s="8"/>
      <c r="CA39" s="8"/>
      <c r="CB39" s="8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X39" s="8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</row>
    <row r="40" spans="27:145" s="8" customFormat="1" ht="13.5" customHeight="1" thickBot="1">
      <c r="AA40" s="9"/>
      <c r="AB40" s="9"/>
      <c r="AC40" s="9"/>
      <c r="AD40" s="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/>
      <c r="BV40"/>
      <c r="BW40"/>
      <c r="BX40"/>
      <c r="BY40"/>
      <c r="BZ40"/>
      <c r="CA40"/>
      <c r="CB40"/>
      <c r="CU40" s="9"/>
      <c r="CV40" s="9"/>
      <c r="CW40" s="9"/>
      <c r="CX40" s="9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 s="6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</row>
    <row r="41" spans="9:145" ht="13.5" thickBot="1">
      <c r="I41" s="343" t="s">
        <v>26</v>
      </c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5" t="s">
        <v>23</v>
      </c>
      <c r="AI41" s="346"/>
      <c r="AJ41" s="346"/>
      <c r="AK41" s="345" t="s">
        <v>17</v>
      </c>
      <c r="AL41" s="346"/>
      <c r="AM41" s="346"/>
      <c r="AN41" s="345" t="s">
        <v>18</v>
      </c>
      <c r="AO41" s="346"/>
      <c r="AP41" s="346"/>
      <c r="AQ41" s="346"/>
      <c r="AR41" s="346"/>
      <c r="AS41" s="345" t="s">
        <v>19</v>
      </c>
      <c r="AT41" s="346"/>
      <c r="AU41" s="347"/>
      <c r="BU41"/>
      <c r="BV41"/>
      <c r="BW41"/>
      <c r="BX41"/>
      <c r="BY41"/>
      <c r="BZ41"/>
      <c r="CA41"/>
      <c r="CB41"/>
      <c r="CC41" s="343" t="s">
        <v>27</v>
      </c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5" t="s">
        <v>23</v>
      </c>
      <c r="DC41" s="346"/>
      <c r="DD41" s="346"/>
      <c r="DE41" s="345" t="s">
        <v>17</v>
      </c>
      <c r="DF41" s="346"/>
      <c r="DG41" s="346"/>
      <c r="DH41" s="345" t="s">
        <v>18</v>
      </c>
      <c r="DI41" s="346"/>
      <c r="DJ41" s="346"/>
      <c r="DK41" s="346"/>
      <c r="DL41" s="346"/>
      <c r="DM41" s="345" t="s">
        <v>19</v>
      </c>
      <c r="DN41" s="346"/>
      <c r="DO41" s="347"/>
      <c r="DX41" s="6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</row>
    <row r="42" spans="9:145" ht="19.5" customHeight="1" thickBot="1">
      <c r="I42" s="338" t="s">
        <v>7</v>
      </c>
      <c r="J42" s="339"/>
      <c r="K42" s="334" t="str">
        <f>BM25</f>
        <v>BSG Walterbau</v>
      </c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5">
        <f>BN25</f>
        <v>1</v>
      </c>
      <c r="AI42" s="336"/>
      <c r="AJ42" s="337"/>
      <c r="AK42" s="336">
        <f>BO25</f>
        <v>3</v>
      </c>
      <c r="AL42" s="336"/>
      <c r="AM42" s="336"/>
      <c r="AN42" s="335">
        <f>BP25</f>
        <v>4</v>
      </c>
      <c r="AO42" s="336"/>
      <c r="AP42" s="60" t="s">
        <v>14</v>
      </c>
      <c r="AQ42" s="336">
        <f>BR25</f>
        <v>0</v>
      </c>
      <c r="AR42" s="337"/>
      <c r="AS42" s="341">
        <f>BS25</f>
        <v>4</v>
      </c>
      <c r="AT42" s="341"/>
      <c r="AU42" s="342"/>
      <c r="BU42"/>
      <c r="BV42"/>
      <c r="BW42"/>
      <c r="BX42"/>
      <c r="BY42"/>
      <c r="BZ42"/>
      <c r="CA42"/>
      <c r="CB42"/>
      <c r="CC42" s="338" t="s">
        <v>7</v>
      </c>
      <c r="CD42" s="339"/>
      <c r="CE42" s="334" t="str">
        <f>EG25</f>
        <v>Eintracht Erle III</v>
      </c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5">
        <f>EH25</f>
        <v>4</v>
      </c>
      <c r="DC42" s="336"/>
      <c r="DD42" s="337"/>
      <c r="DE42" s="336">
        <f>EI25</f>
        <v>10</v>
      </c>
      <c r="DF42" s="336"/>
      <c r="DG42" s="336"/>
      <c r="DH42" s="335">
        <f>EJ25</f>
        <v>8</v>
      </c>
      <c r="DI42" s="336"/>
      <c r="DJ42" s="60" t="s">
        <v>14</v>
      </c>
      <c r="DK42" s="336">
        <f>EL25</f>
        <v>3</v>
      </c>
      <c r="DL42" s="337"/>
      <c r="DM42" s="341">
        <f>EM25</f>
        <v>5</v>
      </c>
      <c r="DN42" s="341"/>
      <c r="DO42" s="342"/>
      <c r="DX42" s="6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</row>
    <row r="43" spans="9:145" ht="19.5" customHeight="1" thickBot="1">
      <c r="I43" s="338" t="s">
        <v>8</v>
      </c>
      <c r="J43" s="339"/>
      <c r="K43" s="334" t="str">
        <f>BM26</f>
        <v>SV Hoxfeld III</v>
      </c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5">
        <f>BN26</f>
        <v>1</v>
      </c>
      <c r="AI43" s="336"/>
      <c r="AJ43" s="337"/>
      <c r="AK43" s="336">
        <f>BO26</f>
        <v>3</v>
      </c>
      <c r="AL43" s="336"/>
      <c r="AM43" s="336"/>
      <c r="AN43" s="335">
        <f>BP26</f>
        <v>2</v>
      </c>
      <c r="AO43" s="336"/>
      <c r="AP43" s="60" t="s">
        <v>14</v>
      </c>
      <c r="AQ43" s="336">
        <f>BR26</f>
        <v>5</v>
      </c>
      <c r="AR43" s="337"/>
      <c r="AS43" s="341">
        <f>BS26</f>
        <v>-3</v>
      </c>
      <c r="AT43" s="341"/>
      <c r="AU43" s="342"/>
      <c r="BU43"/>
      <c r="BV43"/>
      <c r="BW43"/>
      <c r="BX43"/>
      <c r="BY43"/>
      <c r="BZ43"/>
      <c r="CA43"/>
      <c r="CB43"/>
      <c r="CC43" s="338" t="s">
        <v>8</v>
      </c>
      <c r="CD43" s="339"/>
      <c r="CE43" s="334" t="str">
        <f>EG26</f>
        <v>Beckmanns I</v>
      </c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5">
        <f>EH26</f>
        <v>4</v>
      </c>
      <c r="DC43" s="336"/>
      <c r="DD43" s="337"/>
      <c r="DE43" s="336">
        <f>EI26</f>
        <v>9</v>
      </c>
      <c r="DF43" s="336"/>
      <c r="DG43" s="336"/>
      <c r="DH43" s="335">
        <f>EJ26</f>
        <v>9</v>
      </c>
      <c r="DI43" s="336"/>
      <c r="DJ43" s="60" t="s">
        <v>14</v>
      </c>
      <c r="DK43" s="336">
        <f>EL26</f>
        <v>4</v>
      </c>
      <c r="DL43" s="337"/>
      <c r="DM43" s="341">
        <f>EM26</f>
        <v>5</v>
      </c>
      <c r="DN43" s="341"/>
      <c r="DO43" s="342"/>
      <c r="DX43" s="6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</row>
    <row r="44" spans="9:145" ht="19.5" customHeight="1" thickBot="1">
      <c r="I44" s="332" t="s">
        <v>9</v>
      </c>
      <c r="J44" s="333"/>
      <c r="K44" s="327" t="str">
        <f>BM27</f>
        <v>Allstars</v>
      </c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40"/>
      <c r="AH44" s="328">
        <f>BN27</f>
        <v>0</v>
      </c>
      <c r="AI44" s="325"/>
      <c r="AJ44" s="326"/>
      <c r="AK44" s="328">
        <f>BO27</f>
        <v>0</v>
      </c>
      <c r="AL44" s="325"/>
      <c r="AM44" s="326"/>
      <c r="AN44" s="328">
        <f>BP27</f>
        <v>0</v>
      </c>
      <c r="AO44" s="325"/>
      <c r="AP44" s="61" t="s">
        <v>14</v>
      </c>
      <c r="AQ44" s="325">
        <f>BR27</f>
        <v>0</v>
      </c>
      <c r="AR44" s="326"/>
      <c r="AS44" s="331">
        <f>BS27</f>
        <v>0</v>
      </c>
      <c r="AT44" s="329"/>
      <c r="AU44" s="330"/>
      <c r="BU44"/>
      <c r="BV44"/>
      <c r="BW44"/>
      <c r="BX44"/>
      <c r="BY44"/>
      <c r="BZ44"/>
      <c r="CA44"/>
      <c r="CB44"/>
      <c r="CC44" s="332" t="s">
        <v>9</v>
      </c>
      <c r="CD44" s="333"/>
      <c r="CE44" s="327" t="str">
        <f>EG27</f>
        <v>Hengeler Wendfeld</v>
      </c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8">
        <f>EH27</f>
        <v>4</v>
      </c>
      <c r="DC44" s="325"/>
      <c r="DD44" s="326"/>
      <c r="DE44" s="325">
        <f>EI27</f>
        <v>4</v>
      </c>
      <c r="DF44" s="325"/>
      <c r="DG44" s="325"/>
      <c r="DH44" s="328">
        <f>EJ27</f>
        <v>3</v>
      </c>
      <c r="DI44" s="325"/>
      <c r="DJ44" s="61" t="s">
        <v>14</v>
      </c>
      <c r="DK44" s="325">
        <f>EL27</f>
        <v>3</v>
      </c>
      <c r="DL44" s="326"/>
      <c r="DM44" s="329">
        <f>EM27</f>
        <v>0</v>
      </c>
      <c r="DN44" s="329"/>
      <c r="DO44" s="330"/>
      <c r="DX44" s="6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</row>
    <row r="45" spans="9:145" ht="19.5" customHeight="1" thickBot="1">
      <c r="I45" s="317" t="s">
        <v>10</v>
      </c>
      <c r="J45" s="318"/>
      <c r="K45" s="319" t="str">
        <f>BM28</f>
        <v>Trimbach</v>
      </c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20">
        <f>BN28</f>
        <v>0</v>
      </c>
      <c r="AI45" s="321"/>
      <c r="AJ45" s="322"/>
      <c r="AK45" s="321">
        <f>BO28</f>
        <v>0</v>
      </c>
      <c r="AL45" s="321"/>
      <c r="AM45" s="321"/>
      <c r="AN45" s="320">
        <f>BP28</f>
        <v>0</v>
      </c>
      <c r="AO45" s="321"/>
      <c r="AP45" s="30" t="s">
        <v>14</v>
      </c>
      <c r="AQ45" s="321">
        <f>BR28</f>
        <v>0</v>
      </c>
      <c r="AR45" s="322"/>
      <c r="AS45" s="323">
        <f>BS28</f>
        <v>0</v>
      </c>
      <c r="AT45" s="323"/>
      <c r="AU45" s="324"/>
      <c r="BU45"/>
      <c r="BV45"/>
      <c r="BW45"/>
      <c r="BX45"/>
      <c r="BY45"/>
      <c r="BZ45"/>
      <c r="CA45"/>
      <c r="CB45"/>
      <c r="CC45" s="317" t="s">
        <v>10</v>
      </c>
      <c r="CD45" s="318"/>
      <c r="CE45" s="319" t="str">
        <f>EG28</f>
        <v>Blau Weiß Marbeck</v>
      </c>
      <c r="CF45" s="319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20">
        <f>EH28</f>
        <v>4</v>
      </c>
      <c r="DC45" s="321"/>
      <c r="DD45" s="322"/>
      <c r="DE45" s="321">
        <f>EI28</f>
        <v>3</v>
      </c>
      <c r="DF45" s="321"/>
      <c r="DG45" s="321"/>
      <c r="DH45" s="320">
        <f>EJ28</f>
        <v>3</v>
      </c>
      <c r="DI45" s="321"/>
      <c r="DJ45" s="30" t="s">
        <v>14</v>
      </c>
      <c r="DK45" s="321">
        <f>EL28</f>
        <v>4</v>
      </c>
      <c r="DL45" s="322"/>
      <c r="DM45" s="323">
        <f>EM28</f>
        <v>-1</v>
      </c>
      <c r="DN45" s="323"/>
      <c r="DO45" s="324"/>
      <c r="DX45" s="6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</row>
    <row r="46" spans="9:145" ht="19.5" customHeight="1" thickBot="1">
      <c r="I46" s="313" t="s">
        <v>11</v>
      </c>
      <c r="J46" s="314"/>
      <c r="K46" s="315" t="str">
        <f>BM29</f>
        <v>FC Marbeck A-Jgd</v>
      </c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6">
        <f>BN29</f>
        <v>1</v>
      </c>
      <c r="AI46" s="309"/>
      <c r="AJ46" s="310"/>
      <c r="AK46" s="309">
        <f>BO29</f>
        <v>0</v>
      </c>
      <c r="AL46" s="309"/>
      <c r="AM46" s="309"/>
      <c r="AN46" s="316">
        <f>BP29</f>
        <v>1</v>
      </c>
      <c r="AO46" s="309"/>
      <c r="AP46" s="29" t="s">
        <v>14</v>
      </c>
      <c r="AQ46" s="309">
        <f>BR29</f>
        <v>2</v>
      </c>
      <c r="AR46" s="310"/>
      <c r="AS46" s="311">
        <f>BS29</f>
        <v>-1</v>
      </c>
      <c r="AT46" s="311"/>
      <c r="AU46" s="312"/>
      <c r="BU46"/>
      <c r="BV46"/>
      <c r="BW46"/>
      <c r="BX46"/>
      <c r="BY46"/>
      <c r="BZ46"/>
      <c r="CA46"/>
      <c r="CB46"/>
      <c r="CC46" s="313" t="s">
        <v>11</v>
      </c>
      <c r="CD46" s="314"/>
      <c r="CE46" s="315" t="str">
        <f>EG29</f>
        <v>Vfl Ramsdorf III</v>
      </c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6">
        <f>EH29</f>
        <v>4</v>
      </c>
      <c r="DC46" s="309"/>
      <c r="DD46" s="310"/>
      <c r="DE46" s="309">
        <f>EI29</f>
        <v>1</v>
      </c>
      <c r="DF46" s="309"/>
      <c r="DG46" s="309"/>
      <c r="DH46" s="316">
        <f>EJ29</f>
        <v>1</v>
      </c>
      <c r="DI46" s="309"/>
      <c r="DJ46" s="29" t="s">
        <v>14</v>
      </c>
      <c r="DK46" s="309">
        <f>EL29</f>
        <v>10</v>
      </c>
      <c r="DL46" s="310"/>
      <c r="DM46" s="311">
        <f>EM29</f>
        <v>-9</v>
      </c>
      <c r="DN46" s="311"/>
      <c r="DO46" s="312"/>
      <c r="DX46" s="6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</row>
    <row r="47" spans="73:145" ht="12.75"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X47" s="6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</row>
    <row r="48" spans="73:145" ht="12.75"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X48" s="6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</row>
  </sheetData>
  <sheetProtection/>
  <mergeCells count="317">
    <mergeCell ref="J34:N34"/>
    <mergeCell ref="O34:AD34"/>
    <mergeCell ref="AF34:AV34"/>
    <mergeCell ref="X10:AB10"/>
    <mergeCell ref="AK16:AL16"/>
    <mergeCell ref="U10:V10"/>
    <mergeCell ref="AK15:AL15"/>
    <mergeCell ref="P16:AJ16"/>
    <mergeCell ref="H10:L10"/>
    <mergeCell ref="O26:AD26"/>
    <mergeCell ref="AK41:AM41"/>
    <mergeCell ref="P17:AJ17"/>
    <mergeCell ref="P18:AJ18"/>
    <mergeCell ref="P19:AJ19"/>
    <mergeCell ref="AF33:AV33"/>
    <mergeCell ref="AH41:AJ41"/>
    <mergeCell ref="AK18:AL18"/>
    <mergeCell ref="AK19:AL19"/>
    <mergeCell ref="AS41:AU41"/>
    <mergeCell ref="O33:AD33"/>
    <mergeCell ref="J26:N26"/>
    <mergeCell ref="AN41:AR41"/>
    <mergeCell ref="N16:O16"/>
    <mergeCell ref="N17:O17"/>
    <mergeCell ref="AK20:AL20"/>
    <mergeCell ref="N20:O20"/>
    <mergeCell ref="J33:N33"/>
    <mergeCell ref="AF28:AV28"/>
    <mergeCell ref="AF32:AV32"/>
    <mergeCell ref="I41:AG41"/>
    <mergeCell ref="G34:I34"/>
    <mergeCell ref="AQ46:AR46"/>
    <mergeCell ref="K43:AG43"/>
    <mergeCell ref="K42:AG42"/>
    <mergeCell ref="K46:AG46"/>
    <mergeCell ref="K44:AG44"/>
    <mergeCell ref="AN44:AO44"/>
    <mergeCell ref="AN42:AO42"/>
    <mergeCell ref="AQ42:AR42"/>
    <mergeCell ref="AQ44:AR44"/>
    <mergeCell ref="A2:AP2"/>
    <mergeCell ref="A3:AP3"/>
    <mergeCell ref="A4:AP4"/>
    <mergeCell ref="N15:AJ15"/>
    <mergeCell ref="AL10:AP10"/>
    <mergeCell ref="B8:AM8"/>
    <mergeCell ref="K6:AF6"/>
    <mergeCell ref="AS46:AU46"/>
    <mergeCell ref="I46:J46"/>
    <mergeCell ref="K45:AG45"/>
    <mergeCell ref="AH45:AJ45"/>
    <mergeCell ref="AK45:AM45"/>
    <mergeCell ref="AN45:AO45"/>
    <mergeCell ref="AH46:AJ46"/>
    <mergeCell ref="AK46:AM46"/>
    <mergeCell ref="AN46:AO46"/>
    <mergeCell ref="AQ45:AR45"/>
    <mergeCell ref="AS45:AU45"/>
    <mergeCell ref="I45:J45"/>
    <mergeCell ref="AS44:AU44"/>
    <mergeCell ref="I44:J44"/>
    <mergeCell ref="AH44:AJ44"/>
    <mergeCell ref="AK44:AM44"/>
    <mergeCell ref="AS42:AU42"/>
    <mergeCell ref="I42:J42"/>
    <mergeCell ref="AH43:AJ43"/>
    <mergeCell ref="AK43:AM43"/>
    <mergeCell ref="AN43:AO43"/>
    <mergeCell ref="AQ43:AR43"/>
    <mergeCell ref="AS43:AU43"/>
    <mergeCell ref="I43:J43"/>
    <mergeCell ref="AH42:AJ42"/>
    <mergeCell ref="AK42:AM42"/>
    <mergeCell ref="AW34:AX34"/>
    <mergeCell ref="AW33:AX33"/>
    <mergeCell ref="AZ31:BA31"/>
    <mergeCell ref="BB31:BC31"/>
    <mergeCell ref="AW32:AX32"/>
    <mergeCell ref="AZ32:BA32"/>
    <mergeCell ref="AZ34:BA34"/>
    <mergeCell ref="BB34:BC34"/>
    <mergeCell ref="AZ33:BA33"/>
    <mergeCell ref="BB33:BC33"/>
    <mergeCell ref="AZ29:BA29"/>
    <mergeCell ref="BB32:BC32"/>
    <mergeCell ref="J31:N31"/>
    <mergeCell ref="O31:AD31"/>
    <mergeCell ref="AF31:AV31"/>
    <mergeCell ref="AW31:AX31"/>
    <mergeCell ref="O32:AD32"/>
    <mergeCell ref="J32:N32"/>
    <mergeCell ref="AF29:AV29"/>
    <mergeCell ref="BB30:BC30"/>
    <mergeCell ref="BB29:BC29"/>
    <mergeCell ref="BB26:BC26"/>
    <mergeCell ref="O27:AD27"/>
    <mergeCell ref="AF27:AV27"/>
    <mergeCell ref="AW27:AX27"/>
    <mergeCell ref="AZ27:BA27"/>
    <mergeCell ref="AF26:AV26"/>
    <mergeCell ref="BB27:BC27"/>
    <mergeCell ref="BB28:BC28"/>
    <mergeCell ref="O29:AD29"/>
    <mergeCell ref="B29:C29"/>
    <mergeCell ref="J29:N29"/>
    <mergeCell ref="J27:N27"/>
    <mergeCell ref="J28:N28"/>
    <mergeCell ref="D31:F31"/>
    <mergeCell ref="G31:I31"/>
    <mergeCell ref="D30:F30"/>
    <mergeCell ref="G30:I30"/>
    <mergeCell ref="B30:C30"/>
    <mergeCell ref="J30:N30"/>
    <mergeCell ref="O30:AD30"/>
    <mergeCell ref="AZ30:BA30"/>
    <mergeCell ref="AW26:AX26"/>
    <mergeCell ref="AW29:AX29"/>
    <mergeCell ref="AF30:AV30"/>
    <mergeCell ref="AW30:AX30"/>
    <mergeCell ref="AW28:AX28"/>
    <mergeCell ref="B27:C27"/>
    <mergeCell ref="B24:C24"/>
    <mergeCell ref="BB24:BC24"/>
    <mergeCell ref="AW24:BA24"/>
    <mergeCell ref="J24:N24"/>
    <mergeCell ref="D24:F24"/>
    <mergeCell ref="G24:I24"/>
    <mergeCell ref="O24:AV24"/>
    <mergeCell ref="D26:F26"/>
    <mergeCell ref="G26:I26"/>
    <mergeCell ref="B25:C25"/>
    <mergeCell ref="D25:F25"/>
    <mergeCell ref="G25:I25"/>
    <mergeCell ref="AZ28:BA28"/>
    <mergeCell ref="O28:AD28"/>
    <mergeCell ref="B26:C26"/>
    <mergeCell ref="AZ26:BA26"/>
    <mergeCell ref="B28:C28"/>
    <mergeCell ref="N18:O18"/>
    <mergeCell ref="J25:N25"/>
    <mergeCell ref="O25:AD25"/>
    <mergeCell ref="P20:AJ20"/>
    <mergeCell ref="AF25:AV25"/>
    <mergeCell ref="N19:O19"/>
    <mergeCell ref="CH20:CI20"/>
    <mergeCell ref="CJ20:DD20"/>
    <mergeCell ref="DE20:DF20"/>
    <mergeCell ref="AW25:AX25"/>
    <mergeCell ref="AZ25:BA25"/>
    <mergeCell ref="AK17:AL17"/>
    <mergeCell ref="CH15:DD15"/>
    <mergeCell ref="DE15:DF15"/>
    <mergeCell ref="CH16:CI16"/>
    <mergeCell ref="CJ16:DD16"/>
    <mergeCell ref="DE16:DF16"/>
    <mergeCell ref="BB25:BC25"/>
    <mergeCell ref="CH18:CI18"/>
    <mergeCell ref="CJ18:DD18"/>
    <mergeCell ref="DE18:DF18"/>
    <mergeCell ref="CH19:CI19"/>
    <mergeCell ref="CH17:CI17"/>
    <mergeCell ref="CJ17:DD17"/>
    <mergeCell ref="DE17:DF17"/>
    <mergeCell ref="BV24:BW24"/>
    <mergeCell ref="BX24:BZ24"/>
    <mergeCell ref="CA24:CC24"/>
    <mergeCell ref="CD24:CH24"/>
    <mergeCell ref="CI24:DP24"/>
    <mergeCell ref="CJ19:DD19"/>
    <mergeCell ref="DE19:DF19"/>
    <mergeCell ref="BV25:BW25"/>
    <mergeCell ref="BX25:BZ25"/>
    <mergeCell ref="CA25:CC25"/>
    <mergeCell ref="CD25:CH25"/>
    <mergeCell ref="CI25:CX25"/>
    <mergeCell ref="CZ25:DP25"/>
    <mergeCell ref="CZ26:DP26"/>
    <mergeCell ref="DQ26:DR26"/>
    <mergeCell ref="DT26:DU26"/>
    <mergeCell ref="DV26:DW26"/>
    <mergeCell ref="DQ24:DU24"/>
    <mergeCell ref="DV24:DW24"/>
    <mergeCell ref="DQ25:DR25"/>
    <mergeCell ref="DT25:DU25"/>
    <mergeCell ref="BV27:BW27"/>
    <mergeCell ref="BX27:BZ27"/>
    <mergeCell ref="CA27:CC27"/>
    <mergeCell ref="CD27:CH27"/>
    <mergeCell ref="DV25:DW25"/>
    <mergeCell ref="BV26:BW26"/>
    <mergeCell ref="BX26:BZ26"/>
    <mergeCell ref="CA26:CC26"/>
    <mergeCell ref="CD26:CH26"/>
    <mergeCell ref="CI26:CX26"/>
    <mergeCell ref="CI28:CX28"/>
    <mergeCell ref="CZ28:DP28"/>
    <mergeCell ref="DQ28:DR28"/>
    <mergeCell ref="DT28:DU28"/>
    <mergeCell ref="DV28:DW28"/>
    <mergeCell ref="CI27:CX27"/>
    <mergeCell ref="CZ27:DP27"/>
    <mergeCell ref="DQ27:DR27"/>
    <mergeCell ref="DT27:DU27"/>
    <mergeCell ref="CD30:CH30"/>
    <mergeCell ref="BV29:BW29"/>
    <mergeCell ref="BX29:BZ29"/>
    <mergeCell ref="CA29:CC29"/>
    <mergeCell ref="CD29:CH29"/>
    <mergeCell ref="DV27:DW27"/>
    <mergeCell ref="BV28:BW28"/>
    <mergeCell ref="BX28:BZ28"/>
    <mergeCell ref="CA28:CC28"/>
    <mergeCell ref="CD28:CH28"/>
    <mergeCell ref="CA30:CC30"/>
    <mergeCell ref="CZ30:DP30"/>
    <mergeCell ref="DV29:DW29"/>
    <mergeCell ref="DV30:DW30"/>
    <mergeCell ref="DQ30:DR30"/>
    <mergeCell ref="DT30:DU30"/>
    <mergeCell ref="CI29:CX29"/>
    <mergeCell ref="CZ29:DP29"/>
    <mergeCell ref="DQ29:DR29"/>
    <mergeCell ref="DT29:DU29"/>
    <mergeCell ref="CI31:CX31"/>
    <mergeCell ref="CD31:CH31"/>
    <mergeCell ref="CZ31:DP31"/>
    <mergeCell ref="CI30:CX30"/>
    <mergeCell ref="BV32:BW32"/>
    <mergeCell ref="BX32:BZ32"/>
    <mergeCell ref="CA32:CC32"/>
    <mergeCell ref="CD32:CH32"/>
    <mergeCell ref="BV30:BW30"/>
    <mergeCell ref="BX30:BZ30"/>
    <mergeCell ref="BV33:BW33"/>
    <mergeCell ref="BX33:BZ33"/>
    <mergeCell ref="CA33:CC33"/>
    <mergeCell ref="CD33:CH33"/>
    <mergeCell ref="BV31:BW31"/>
    <mergeCell ref="BX31:BZ31"/>
    <mergeCell ref="CA31:CC31"/>
    <mergeCell ref="DV31:DW31"/>
    <mergeCell ref="DQ32:DR32"/>
    <mergeCell ref="DT32:DU32"/>
    <mergeCell ref="DV32:DW32"/>
    <mergeCell ref="DQ31:DR31"/>
    <mergeCell ref="DT31:DU31"/>
    <mergeCell ref="CC42:CD42"/>
    <mergeCell ref="CE42:DA42"/>
    <mergeCell ref="DB42:DD42"/>
    <mergeCell ref="DE42:DG42"/>
    <mergeCell ref="CZ32:DP32"/>
    <mergeCell ref="CI32:CX32"/>
    <mergeCell ref="DV33:DW33"/>
    <mergeCell ref="CI34:CX34"/>
    <mergeCell ref="CZ34:DP34"/>
    <mergeCell ref="DV34:DW34"/>
    <mergeCell ref="CI33:CX33"/>
    <mergeCell ref="CZ33:DP33"/>
    <mergeCell ref="DQ33:DR33"/>
    <mergeCell ref="DT33:DU33"/>
    <mergeCell ref="DQ34:DR34"/>
    <mergeCell ref="DT34:DU34"/>
    <mergeCell ref="BV34:BW34"/>
    <mergeCell ref="BX34:BZ34"/>
    <mergeCell ref="CA34:CC34"/>
    <mergeCell ref="CD34:CH34"/>
    <mergeCell ref="CC41:DA41"/>
    <mergeCell ref="DB41:DD41"/>
    <mergeCell ref="DH42:DI42"/>
    <mergeCell ref="DK42:DL42"/>
    <mergeCell ref="DM44:DO44"/>
    <mergeCell ref="DE41:DG41"/>
    <mergeCell ref="DH41:DL41"/>
    <mergeCell ref="DM41:DO41"/>
    <mergeCell ref="DM42:DO42"/>
    <mergeCell ref="CC43:CD43"/>
    <mergeCell ref="CE43:DA43"/>
    <mergeCell ref="DB43:DD43"/>
    <mergeCell ref="DE43:DG43"/>
    <mergeCell ref="DB45:DD45"/>
    <mergeCell ref="DE45:DG45"/>
    <mergeCell ref="DB44:DD44"/>
    <mergeCell ref="DE44:DG44"/>
    <mergeCell ref="DM45:DO45"/>
    <mergeCell ref="DH43:DI43"/>
    <mergeCell ref="DK43:DL43"/>
    <mergeCell ref="DH44:DI44"/>
    <mergeCell ref="DK44:DL44"/>
    <mergeCell ref="DM43:DO43"/>
    <mergeCell ref="DH45:DI45"/>
    <mergeCell ref="DK45:DL45"/>
    <mergeCell ref="CC44:CD44"/>
    <mergeCell ref="CE44:DA44"/>
    <mergeCell ref="CC46:CD46"/>
    <mergeCell ref="CE46:DA46"/>
    <mergeCell ref="CC45:CD45"/>
    <mergeCell ref="CE45:DA45"/>
    <mergeCell ref="DM46:DO46"/>
    <mergeCell ref="D28:F28"/>
    <mergeCell ref="D33:F33"/>
    <mergeCell ref="G33:I33"/>
    <mergeCell ref="D32:F32"/>
    <mergeCell ref="G32:I32"/>
    <mergeCell ref="DB46:DD46"/>
    <mergeCell ref="DE46:DG46"/>
    <mergeCell ref="DH46:DI46"/>
    <mergeCell ref="DK46:DL46"/>
    <mergeCell ref="B34:C34"/>
    <mergeCell ref="G27:I27"/>
    <mergeCell ref="D27:F27"/>
    <mergeCell ref="B31:C31"/>
    <mergeCell ref="B32:C32"/>
    <mergeCell ref="B33:C33"/>
    <mergeCell ref="D34:F34"/>
    <mergeCell ref="G29:I29"/>
    <mergeCell ref="D29:F29"/>
    <mergeCell ref="G28:I28"/>
  </mergeCells>
  <printOptions/>
  <pageMargins left="0.3937007874015748" right="0.3937007874015748" top="0.3937007874015748" bottom="0.3937007874015748" header="0" footer="0"/>
  <pageSetup orientation="portrait" paperSize="9" r:id="rId2"/>
  <headerFooter alignWithMargins="0">
    <oddHeader>&amp;C&amp;F</oddHeader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Lütkenhorst</dc:creator>
  <cp:keywords/>
  <dc:description/>
  <cp:lastModifiedBy>admin</cp:lastModifiedBy>
  <cp:lastPrinted>2014-01-05T15:35:28Z</cp:lastPrinted>
  <dcterms:created xsi:type="dcterms:W3CDTF">2002-02-21T07:48:38Z</dcterms:created>
  <dcterms:modified xsi:type="dcterms:W3CDTF">2014-01-07T07:55:24Z</dcterms:modified>
  <cp:category/>
  <cp:version/>
  <cp:contentType/>
  <cp:contentStatus/>
</cp:coreProperties>
</file>